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erfil de Usuario\Desktop\REQUERIMIENTOS\CENTRO POLICLÍNICO DEL OLAYA CPO SA\"/>
    </mc:Choice>
  </mc:AlternateContent>
  <xr:revisionPtr revIDLastSave="0" documentId="8_{E8D9168E-F9EB-48C0-9195-90E2F410544C}" xr6:coauthVersionLast="47" xr6:coauthVersionMax="47" xr10:uidLastSave="{00000000-0000-0000-0000-000000000000}"/>
  <bookViews>
    <workbookView xWindow="-120" yWindow="-120" windowWidth="20730" windowHeight="11160" xr2:uid="{0AD55898-A3E5-421E-A572-FEE3CF628752}"/>
  </bookViews>
  <sheets>
    <sheet name="FORMATO AIFT010" sheetId="1" r:id="rId1"/>
  </sheets>
  <externalReferences>
    <externalReference r:id="rId2"/>
  </externalReferences>
  <definedNames>
    <definedName name="_xlnm._FilterDatabase" localSheetId="0" hidden="1">'FORMATO AIFT010'!$A$8:$AK$26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5" i="1" l="1"/>
  <c r="D32" i="1"/>
  <c r="AF27" i="1"/>
  <c r="AD27" i="1"/>
  <c r="AC27" i="1"/>
  <c r="AB27" i="1"/>
  <c r="AA27" i="1"/>
  <c r="M27" i="1"/>
  <c r="L27" i="1"/>
  <c r="H27" i="1"/>
  <c r="AI26" i="1"/>
  <c r="AE26" i="1"/>
  <c r="Z26" i="1"/>
  <c r="X26" i="1"/>
  <c r="U26" i="1"/>
  <c r="S26" i="1"/>
  <c r="P26" i="1"/>
  <c r="R26" i="1" s="1"/>
  <c r="N26" i="1"/>
  <c r="K26" i="1"/>
  <c r="J26" i="1"/>
  <c r="I26" i="1"/>
  <c r="O26" i="1" s="1"/>
  <c r="G26" i="1"/>
  <c r="F26" i="1"/>
  <c r="E26" i="1"/>
  <c r="D26" i="1"/>
  <c r="C26" i="1"/>
  <c r="AI25" i="1"/>
  <c r="AE25" i="1"/>
  <c r="X25" i="1"/>
  <c r="Z25" i="1" s="1"/>
  <c r="U25" i="1"/>
  <c r="S25" i="1"/>
  <c r="P25" i="1"/>
  <c r="R25" i="1" s="1"/>
  <c r="K25" i="1"/>
  <c r="N25" i="1" s="1"/>
  <c r="J25" i="1"/>
  <c r="I25" i="1"/>
  <c r="G25" i="1"/>
  <c r="F25" i="1"/>
  <c r="E25" i="1"/>
  <c r="D25" i="1"/>
  <c r="C25" i="1"/>
  <c r="AI24" i="1"/>
  <c r="AE24" i="1"/>
  <c r="X24" i="1"/>
  <c r="Z24" i="1" s="1"/>
  <c r="U24" i="1"/>
  <c r="S24" i="1"/>
  <c r="P24" i="1"/>
  <c r="R24" i="1" s="1"/>
  <c r="K24" i="1"/>
  <c r="N24" i="1" s="1"/>
  <c r="AG24" i="1" s="1"/>
  <c r="J24" i="1"/>
  <c r="I24" i="1"/>
  <c r="G24" i="1"/>
  <c r="F24" i="1"/>
  <c r="E24" i="1"/>
  <c r="D24" i="1"/>
  <c r="C24" i="1"/>
  <c r="AI23" i="1"/>
  <c r="AE23" i="1"/>
  <c r="X23" i="1"/>
  <c r="Z23" i="1" s="1"/>
  <c r="U23" i="1"/>
  <c r="S23" i="1"/>
  <c r="P23" i="1"/>
  <c r="Q23" i="1" s="1"/>
  <c r="K23" i="1"/>
  <c r="N23" i="1" s="1"/>
  <c r="O23" i="1" s="1"/>
  <c r="J23" i="1"/>
  <c r="I23" i="1"/>
  <c r="G23" i="1"/>
  <c r="F23" i="1"/>
  <c r="E23" i="1"/>
  <c r="D23" i="1"/>
  <c r="C23" i="1"/>
  <c r="AI22" i="1"/>
  <c r="AE22" i="1"/>
  <c r="X22" i="1"/>
  <c r="Z22" i="1" s="1"/>
  <c r="U22" i="1"/>
  <c r="S22" i="1"/>
  <c r="P22" i="1"/>
  <c r="Q22" i="1" s="1"/>
  <c r="K22" i="1"/>
  <c r="J22" i="1"/>
  <c r="N22" i="1" s="1"/>
  <c r="I22" i="1"/>
  <c r="G22" i="1"/>
  <c r="R22" i="1" s="1"/>
  <c r="F22" i="1"/>
  <c r="E22" i="1"/>
  <c r="D22" i="1"/>
  <c r="C22" i="1"/>
  <c r="AI21" i="1"/>
  <c r="AE21" i="1"/>
  <c r="X21" i="1"/>
  <c r="Z21" i="1" s="1"/>
  <c r="U21" i="1"/>
  <c r="S21" i="1"/>
  <c r="Q21" i="1"/>
  <c r="P21" i="1"/>
  <c r="K21" i="1"/>
  <c r="J21" i="1"/>
  <c r="N21" i="1" s="1"/>
  <c r="O21" i="1" s="1"/>
  <c r="I21" i="1"/>
  <c r="G21" i="1"/>
  <c r="R21" i="1" s="1"/>
  <c r="F21" i="1"/>
  <c r="E21" i="1"/>
  <c r="D21" i="1"/>
  <c r="C21" i="1"/>
  <c r="AI20" i="1"/>
  <c r="AE20" i="1"/>
  <c r="Z20" i="1"/>
  <c r="X20" i="1"/>
  <c r="U20" i="1"/>
  <c r="S20" i="1"/>
  <c r="Q20" i="1"/>
  <c r="P20" i="1"/>
  <c r="K20" i="1"/>
  <c r="J20" i="1"/>
  <c r="N20" i="1" s="1"/>
  <c r="O20" i="1" s="1"/>
  <c r="I20" i="1"/>
  <c r="G20" i="1"/>
  <c r="F20" i="1"/>
  <c r="E20" i="1"/>
  <c r="D20" i="1"/>
  <c r="C20" i="1"/>
  <c r="AI19" i="1"/>
  <c r="AE19" i="1"/>
  <c r="Z19" i="1"/>
  <c r="X19" i="1"/>
  <c r="U19" i="1"/>
  <c r="S19" i="1"/>
  <c r="Q19" i="1"/>
  <c r="P19" i="1"/>
  <c r="N19" i="1"/>
  <c r="K19" i="1"/>
  <c r="J19" i="1"/>
  <c r="I19" i="1"/>
  <c r="G19" i="1"/>
  <c r="R19" i="1" s="1"/>
  <c r="F19" i="1"/>
  <c r="E19" i="1"/>
  <c r="D19" i="1"/>
  <c r="C19" i="1"/>
  <c r="AI18" i="1"/>
  <c r="AE18" i="1"/>
  <c r="Z18" i="1"/>
  <c r="X18" i="1"/>
  <c r="U18" i="1"/>
  <c r="S18" i="1"/>
  <c r="P18" i="1"/>
  <c r="R18" i="1" s="1"/>
  <c r="N18" i="1"/>
  <c r="K18" i="1"/>
  <c r="J18" i="1"/>
  <c r="I18" i="1"/>
  <c r="O18" i="1" s="1"/>
  <c r="G18" i="1"/>
  <c r="F18" i="1"/>
  <c r="E18" i="1"/>
  <c r="D18" i="1"/>
  <c r="C18" i="1"/>
  <c r="AI17" i="1"/>
  <c r="AE17" i="1"/>
  <c r="X17" i="1"/>
  <c r="Z17" i="1" s="1"/>
  <c r="U17" i="1"/>
  <c r="S17" i="1"/>
  <c r="P17" i="1"/>
  <c r="R17" i="1" s="1"/>
  <c r="K17" i="1"/>
  <c r="N17" i="1" s="1"/>
  <c r="J17" i="1"/>
  <c r="I17" i="1"/>
  <c r="O17" i="1" s="1"/>
  <c r="G17" i="1"/>
  <c r="F17" i="1"/>
  <c r="E17" i="1"/>
  <c r="D17" i="1"/>
  <c r="C17" i="1"/>
  <c r="AI16" i="1"/>
  <c r="AE16" i="1"/>
  <c r="X16" i="1"/>
  <c r="Z16" i="1" s="1"/>
  <c r="U16" i="1"/>
  <c r="S16" i="1"/>
  <c r="P16" i="1"/>
  <c r="R16" i="1" s="1"/>
  <c r="K16" i="1"/>
  <c r="N16" i="1" s="1"/>
  <c r="AG16" i="1" s="1"/>
  <c r="J16" i="1"/>
  <c r="I16" i="1"/>
  <c r="G16" i="1"/>
  <c r="F16" i="1"/>
  <c r="E16" i="1"/>
  <c r="D16" i="1"/>
  <c r="C16" i="1"/>
  <c r="AI15" i="1"/>
  <c r="AE15" i="1"/>
  <c r="X15" i="1"/>
  <c r="Z15" i="1" s="1"/>
  <c r="U15" i="1"/>
  <c r="S15" i="1"/>
  <c r="P15" i="1"/>
  <c r="Q15" i="1" s="1"/>
  <c r="K15" i="1"/>
  <c r="N15" i="1" s="1"/>
  <c r="O15" i="1" s="1"/>
  <c r="J15" i="1"/>
  <c r="I15" i="1"/>
  <c r="G15" i="1"/>
  <c r="F15" i="1"/>
  <c r="E15" i="1"/>
  <c r="D15" i="1"/>
  <c r="C15" i="1"/>
  <c r="AI14" i="1"/>
  <c r="AE14" i="1"/>
  <c r="X14" i="1"/>
  <c r="Z14" i="1" s="1"/>
  <c r="U14" i="1"/>
  <c r="S14" i="1"/>
  <c r="R14" i="1"/>
  <c r="P14" i="1"/>
  <c r="Q14" i="1" s="1"/>
  <c r="K14" i="1"/>
  <c r="J14" i="1"/>
  <c r="N14" i="1" s="1"/>
  <c r="I14" i="1"/>
  <c r="G14" i="1"/>
  <c r="AG14" i="1" s="1"/>
  <c r="F14" i="1"/>
  <c r="E14" i="1"/>
  <c r="D14" i="1"/>
  <c r="C14" i="1"/>
  <c r="AI13" i="1"/>
  <c r="AE13" i="1"/>
  <c r="X13" i="1"/>
  <c r="Z13" i="1" s="1"/>
  <c r="U13" i="1"/>
  <c r="S13" i="1"/>
  <c r="Q13" i="1"/>
  <c r="P13" i="1"/>
  <c r="R13" i="1" s="1"/>
  <c r="K13" i="1"/>
  <c r="J13" i="1"/>
  <c r="N13" i="1" s="1"/>
  <c r="I13" i="1"/>
  <c r="G13" i="1"/>
  <c r="F13" i="1"/>
  <c r="E13" i="1"/>
  <c r="D13" i="1"/>
  <c r="C13" i="1"/>
  <c r="AI12" i="1"/>
  <c r="AE12" i="1"/>
  <c r="Z12" i="1"/>
  <c r="X12" i="1"/>
  <c r="U12" i="1"/>
  <c r="U27" i="1" s="1"/>
  <c r="S12" i="1"/>
  <c r="Q12" i="1"/>
  <c r="P12" i="1"/>
  <c r="K12" i="1"/>
  <c r="J12" i="1"/>
  <c r="N12" i="1" s="1"/>
  <c r="O12" i="1" s="1"/>
  <c r="I12" i="1"/>
  <c r="G12" i="1"/>
  <c r="F12" i="1"/>
  <c r="E12" i="1"/>
  <c r="D12" i="1"/>
  <c r="C12" i="1"/>
  <c r="A12" i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I11" i="1"/>
  <c r="AE11" i="1"/>
  <c r="Z11" i="1"/>
  <c r="X11" i="1"/>
  <c r="U11" i="1"/>
  <c r="S11" i="1"/>
  <c r="Q11" i="1"/>
  <c r="P11" i="1"/>
  <c r="N11" i="1"/>
  <c r="K11" i="1"/>
  <c r="J11" i="1"/>
  <c r="I11" i="1"/>
  <c r="G11" i="1"/>
  <c r="R11" i="1" s="1"/>
  <c r="F11" i="1"/>
  <c r="E11" i="1"/>
  <c r="D11" i="1"/>
  <c r="C11" i="1"/>
  <c r="A11" i="1"/>
  <c r="AI10" i="1"/>
  <c r="AE10" i="1"/>
  <c r="Z10" i="1"/>
  <c r="X10" i="1"/>
  <c r="U10" i="1"/>
  <c r="S10" i="1"/>
  <c r="P10" i="1"/>
  <c r="R10" i="1" s="1"/>
  <c r="N10" i="1"/>
  <c r="AG10" i="1" s="1"/>
  <c r="K10" i="1"/>
  <c r="J10" i="1"/>
  <c r="I10" i="1"/>
  <c r="O10" i="1" s="1"/>
  <c r="G10" i="1"/>
  <c r="F10" i="1"/>
  <c r="E10" i="1"/>
  <c r="D10" i="1"/>
  <c r="C10" i="1"/>
  <c r="A10" i="1"/>
  <c r="AI9" i="1"/>
  <c r="AE9" i="1"/>
  <c r="AE27" i="1" s="1"/>
  <c r="X9" i="1"/>
  <c r="Z9" i="1" s="1"/>
  <c r="U9" i="1"/>
  <c r="S9" i="1"/>
  <c r="S27" i="1" s="1"/>
  <c r="P9" i="1"/>
  <c r="R9" i="1" s="1"/>
  <c r="K9" i="1"/>
  <c r="K27" i="1" s="1"/>
  <c r="J9" i="1"/>
  <c r="N9" i="1" s="1"/>
  <c r="I9" i="1"/>
  <c r="O9" i="1" s="1"/>
  <c r="G9" i="1"/>
  <c r="G27" i="1" s="1"/>
  <c r="F9" i="1"/>
  <c r="E9" i="1"/>
  <c r="D9" i="1"/>
  <c r="C9" i="1"/>
  <c r="E5" i="1"/>
  <c r="D33" i="1" s="1"/>
  <c r="E4" i="1"/>
  <c r="B3" i="1"/>
  <c r="N27" i="1" l="1"/>
  <c r="AG13" i="1"/>
  <c r="O13" i="1"/>
  <c r="O25" i="1"/>
  <c r="AG12" i="1"/>
  <c r="O16" i="1"/>
  <c r="AG18" i="1"/>
  <c r="O24" i="1"/>
  <c r="AG26" i="1"/>
  <c r="AG25" i="1"/>
  <c r="Z27" i="1"/>
  <c r="AG9" i="1"/>
  <c r="O14" i="1"/>
  <c r="R15" i="1"/>
  <c r="AG15" i="1" s="1"/>
  <c r="AG17" i="1"/>
  <c r="O22" i="1"/>
  <c r="R23" i="1"/>
  <c r="AG23" i="1" s="1"/>
  <c r="Q9" i="1"/>
  <c r="O11" i="1"/>
  <c r="O27" i="1" s="1"/>
  <c r="R12" i="1"/>
  <c r="Q17" i="1"/>
  <c r="O19" i="1"/>
  <c r="R20" i="1"/>
  <c r="AG20" i="1" s="1"/>
  <c r="AG22" i="1"/>
  <c r="Q25" i="1"/>
  <c r="I27" i="1"/>
  <c r="AG11" i="1"/>
  <c r="AG19" i="1"/>
  <c r="J27" i="1"/>
  <c r="Q16" i="1"/>
  <c r="AG21" i="1"/>
  <c r="Q24" i="1"/>
  <c r="X27" i="1"/>
  <c r="Q10" i="1"/>
  <c r="Q18" i="1"/>
  <c r="Q26" i="1"/>
  <c r="R27" i="1" l="1"/>
  <c r="Q27" i="1"/>
  <c r="AG27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tc={24CE2780-C33F-49B2-ACA4-863E6E6CB472}</author>
    <author>tc={CC27A76F-F4B6-4B80-A1A5-0AAD593E79C2}</author>
    <author>tc={8F2F5A95-5E72-48AC-A902-343DBD1A91DB}</author>
    <author>tc={7A4CC46C-BAC3-4BD4-94E1-2C1AE3C01A0A}</author>
    <author>tc={64BED820-6640-40D2-8503-3026B94FBD61}</author>
    <author>tc={A820A884-A5F9-45EF-A4EE-54E0780E2D01}</author>
  </authors>
  <commentList>
    <comment ref="J8" authorId="0" shapeId="0" xr:uid="{24CE2780-C33F-49B2-ACA4-863E6E6CB472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SUAMTORIA DE GIRO DIRECTO Y ESFUERZO PROPIO</t>
      </text>
    </comment>
    <comment ref="K8" authorId="1" shapeId="0" xr:uid="{CC27A76F-F4B6-4B80-A1A5-0AAD593E79C2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PAGOS (DESCUENTOS ,TESORERIA,EMBARGOS)</t>
      </text>
    </comment>
    <comment ref="R8" authorId="2" shapeId="0" xr:uid="{8F2F5A95-5E72-48AC-A902-343DBD1A91DB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VALORES (PRESCRITAS SALDO DE FACTURAS DE CONTRATO LIQUIDADOS Y OTROS CONCEPTOS (N/A NO RADICADAS)</t>
      </text>
    </comment>
    <comment ref="X8" authorId="3" shapeId="0" xr:uid="{7A4CC46C-BAC3-4BD4-94E1-2C1AE3C01A0A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LOS VALORES DE GLOSAS LEGALIZADAS Y GLOSAS POR CONCILIAR</t>
      </text>
    </comment>
    <comment ref="AC8" authorId="4" shapeId="0" xr:uid="{64BED820-6640-40D2-8503-3026B94FBD61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VALRO INDIVIDUAL DE LA GLOSAS LEGALIZADA</t>
      </text>
    </comment>
    <comment ref="AE8" authorId="5" shapeId="0" xr:uid="{A820A884-A5F9-45EF-A4EE-54E0780E2D01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VALOR INDIVIDUAL DE LA GLOSAS POR COMCILIAR</t>
      </text>
    </comment>
  </commentList>
</comments>
</file>

<file path=xl/sharedStrings.xml><?xml version="1.0" encoding="utf-8"?>
<sst xmlns="http://schemas.openxmlformats.org/spreadsheetml/2006/main" count="121" uniqueCount="51">
  <si>
    <t>FORMATO AIFT010 - Conciliación Cartera ERP – EBP</t>
  </si>
  <si>
    <t>EPS:</t>
  </si>
  <si>
    <t>MUTUAL SER EPSS</t>
  </si>
  <si>
    <t>IPS:</t>
  </si>
  <si>
    <t>FECHA DE CORTE DE CONCILIACION:</t>
  </si>
  <si>
    <t>FECHA DE CONCILIACION:</t>
  </si>
  <si>
    <t>INFORMACION ACREEDOR DE SERVICIOS Y TECNOLOGÍAS EN SALUD</t>
  </si>
  <si>
    <t>INFORMACION ERP</t>
  </si>
  <si>
    <t>No.</t>
  </si>
  <si>
    <t>MODALIDAD CONTRATACIÓN</t>
  </si>
  <si>
    <t>PREFIJO FACTURA ACREEDOR</t>
  </si>
  <si>
    <t>No. FACTURA ACREEDOR</t>
  </si>
  <si>
    <t>FECHA FACTURA ACREEDOR</t>
  </si>
  <si>
    <t>FECHA DE RADICACIÓN ACREEDOR</t>
  </si>
  <si>
    <t>VALOR FACTURA ACREEDOR A ENTIDAD</t>
  </si>
  <si>
    <t>VALOR COPAGO - CUOTA MODERADORA (SÍ Aplica)</t>
  </si>
  <si>
    <t>AJUSTES DE ACREEDOR(CONTRATOS LIQUIDADOS,PRESCRITAS Y MAYOR VALOR COBRADO)</t>
  </si>
  <si>
    <t>VALOR PAGADO EPS POR GIRO DIRECTO</t>
  </si>
  <si>
    <t>VALOR PAGADO EPS POR TERSORERIA</t>
  </si>
  <si>
    <t>VALOR PAGADO EPS POR CONCILIACION</t>
  </si>
  <si>
    <t>VALOR PAGADO EPS POR COMPRA DE CARTERA</t>
  </si>
  <si>
    <t>VALOR PAGADO POR EPS</t>
  </si>
  <si>
    <t>ACREEDOR SALDO DE FACTURA</t>
  </si>
  <si>
    <t>FACTURA ACREEDOR REG. ERP</t>
  </si>
  <si>
    <t>VALOR FACTURA REGISTRADA ERP</t>
  </si>
  <si>
    <t>VALOR FACTURAS NO RADICADAS, DESCUENTO Y AJUSTES RECOBRO</t>
  </si>
  <si>
    <t>VALOR DEVOLUCIÓN</t>
  </si>
  <si>
    <t>FECHA ULTIMA DEVOLUCIÓN</t>
  </si>
  <si>
    <t>VALOR EN AUDITORÍA</t>
  </si>
  <si>
    <t>NÚMERO DE GLOSA U OBJECIÓN</t>
  </si>
  <si>
    <t>FECHA NOTIFICACIÓN GLOSA</t>
  </si>
  <si>
    <t>VALOR GLOSADO</t>
  </si>
  <si>
    <t>FECHA RESPUESTA GLOSA</t>
  </si>
  <si>
    <t>VLR GLOSA - ACEPTADA ACREEDOR</t>
  </si>
  <si>
    <t>No. NOTA CRÉDITO ACREEDOR</t>
  </si>
  <si>
    <t>GLOSA CONCILIADA ACEPTADA EPS</t>
  </si>
  <si>
    <t>GLOSA CONCILIADA ACEPTADA POR ACREEDOR</t>
  </si>
  <si>
    <t>NÚMERO DE ACTA DE CONCILIACIÓN</t>
  </si>
  <si>
    <t>GLOSA PENDIENTE POR CONCILIAR</t>
  </si>
  <si>
    <t xml:space="preserve"> GLOSA REITERADA POR CONCILIAR </t>
  </si>
  <si>
    <t>SALDO LIBRE PARA PAGO A FECHA DE CORTE</t>
  </si>
  <si>
    <t>ACTUALMENTE PROCESO LEGAL</t>
  </si>
  <si>
    <t>OBSERVACIONES EPS</t>
  </si>
  <si>
    <t>OBSERVACIONES IPS</t>
  </si>
  <si>
    <t>EVENTO</t>
  </si>
  <si>
    <t>DD/MM/AAAA</t>
  </si>
  <si>
    <t>TOTALES</t>
  </si>
  <si>
    <t>Responsable de la EPS:</t>
  </si>
  <si>
    <t>Nombres y apellidos:</t>
  </si>
  <si>
    <t>Fecha de elaboración:</t>
  </si>
  <si>
    <t>Responsable de la IPS: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</si>
</sst>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/mm/yyyy;@"/>
    <numFmt numFmtId="165" formatCode="&quot;$&quot;\ #,##0.00"/>
    <numFmt numFmtId="166" formatCode="_(* #,##0.00_);_(* \(#,##0.00\);_(* &quot;-&quot;??_);_(@_)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name val="Calibri"/>
      <family val="2"/>
      <scheme val="minor"/>
    </font>
    <font>
      <sz val="10"/>
      <name val="Arial"/>
      <family val="2"/>
    </font>
    <font>
      <sz val="9"/>
      <name val="Arial"/>
      <family val="2"/>
    </font>
    <font>
      <sz val="9"/>
      <color indexed="81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6" fontId="1" fillId="0" borderId="0" applyFont="0" applyFill="0" applyBorder="0" applyAlignment="0" applyProtection="0"/>
    <xf numFmtId="0" fontId="3" fillId="0" borderId="0"/>
    <xf numFmtId="0" fontId="7" fillId="0" borderId="0"/>
  </cellStyleXfs>
  <cellXfs count="44">
    <xf numFmtId="0" fontId="0" fillId="0" borderId="0" xfId="0"/>
    <xf numFmtId="0" fontId="2" fillId="0" borderId="0" xfId="0" applyFont="1"/>
    <xf numFmtId="164" fontId="0" fillId="0" borderId="0" xfId="0" applyNumberFormat="1"/>
    <xf numFmtId="165" fontId="0" fillId="0" borderId="0" xfId="0" applyNumberFormat="1"/>
    <xf numFmtId="14" fontId="0" fillId="0" borderId="0" xfId="0" applyNumberFormat="1"/>
    <xf numFmtId="0" fontId="2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4" fillId="2" borderId="4" xfId="2" applyFont="1" applyFill="1" applyBorder="1" applyAlignment="1">
      <alignment horizontal="center" vertical="center" wrapText="1"/>
    </xf>
    <xf numFmtId="3" fontId="4" fillId="2" borderId="4" xfId="1" applyNumberFormat="1" applyFont="1" applyFill="1" applyBorder="1" applyAlignment="1">
      <alignment horizontal="center" vertical="center" wrapText="1"/>
    </xf>
    <xf numFmtId="14" fontId="4" fillId="2" borderId="4" xfId="2" applyNumberFormat="1" applyFont="1" applyFill="1" applyBorder="1" applyAlignment="1">
      <alignment horizontal="center" vertical="center" wrapText="1"/>
    </xf>
    <xf numFmtId="164" fontId="4" fillId="2" borderId="4" xfId="1" applyNumberFormat="1" applyFont="1" applyFill="1" applyBorder="1" applyAlignment="1">
      <alignment horizontal="center" vertical="center" wrapText="1"/>
    </xf>
    <xf numFmtId="165" fontId="4" fillId="2" borderId="4" xfId="2" applyNumberFormat="1" applyFont="1" applyFill="1" applyBorder="1" applyAlignment="1">
      <alignment horizontal="center" vertical="center" wrapText="1"/>
    </xf>
    <xf numFmtId="165" fontId="4" fillId="2" borderId="4" xfId="1" applyNumberFormat="1" applyFont="1" applyFill="1" applyBorder="1" applyAlignment="1">
      <alignment horizontal="center" vertical="center" wrapText="1"/>
    </xf>
    <xf numFmtId="165" fontId="4" fillId="3" borderId="4" xfId="1" applyNumberFormat="1" applyFont="1" applyFill="1" applyBorder="1" applyAlignment="1">
      <alignment horizontal="center" vertical="center" wrapText="1"/>
    </xf>
    <xf numFmtId="0" fontId="4" fillId="4" borderId="4" xfId="2" applyFont="1" applyFill="1" applyBorder="1" applyAlignment="1">
      <alignment horizontal="center" vertical="center" wrapText="1"/>
    </xf>
    <xf numFmtId="3" fontId="4" fillId="4" borderId="4" xfId="2" applyNumberFormat="1" applyFont="1" applyFill="1" applyBorder="1" applyAlignment="1">
      <alignment horizontal="center" vertical="center" wrapText="1"/>
    </xf>
    <xf numFmtId="3" fontId="4" fillId="4" borderId="4" xfId="1" applyNumberFormat="1" applyFont="1" applyFill="1" applyBorder="1" applyAlignment="1">
      <alignment horizontal="center" vertical="center" wrapText="1"/>
    </xf>
    <xf numFmtId="3" fontId="4" fillId="4" borderId="5" xfId="1" applyNumberFormat="1" applyFont="1" applyFill="1" applyBorder="1" applyAlignment="1">
      <alignment horizontal="center" vertical="center" wrapText="1"/>
    </xf>
    <xf numFmtId="166" fontId="4" fillId="4" borderId="5" xfId="1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/>
    </xf>
    <xf numFmtId="0" fontId="5" fillId="0" borderId="5" xfId="0" applyFont="1" applyBorder="1"/>
    <xf numFmtId="14" fontId="5" fillId="0" borderId="5" xfId="0" applyNumberFormat="1" applyFont="1" applyBorder="1" applyAlignment="1">
      <alignment horizontal="center"/>
    </xf>
    <xf numFmtId="164" fontId="5" fillId="0" borderId="5" xfId="0" applyNumberFormat="1" applyFont="1" applyBorder="1" applyAlignment="1">
      <alignment horizontal="center"/>
    </xf>
    <xf numFmtId="165" fontId="5" fillId="0" borderId="5" xfId="0" applyNumberFormat="1" applyFont="1" applyBorder="1"/>
    <xf numFmtId="165" fontId="5" fillId="0" borderId="5" xfId="1" applyNumberFormat="1" applyFont="1" applyFill="1" applyBorder="1"/>
    <xf numFmtId="165" fontId="6" fillId="0" borderId="5" xfId="0" applyNumberFormat="1" applyFont="1" applyBorder="1"/>
    <xf numFmtId="3" fontId="5" fillId="0" borderId="5" xfId="0" applyNumberFormat="1" applyFont="1" applyBorder="1"/>
    <xf numFmtId="3" fontId="5" fillId="0" borderId="5" xfId="1" applyNumberFormat="1" applyFont="1" applyFill="1" applyBorder="1"/>
    <xf numFmtId="0" fontId="6" fillId="0" borderId="5" xfId="0" applyFont="1" applyBorder="1"/>
    <xf numFmtId="3" fontId="6" fillId="0" borderId="0" xfId="0" applyNumberFormat="1" applyFont="1"/>
    <xf numFmtId="0" fontId="6" fillId="0" borderId="0" xfId="0" applyFont="1"/>
    <xf numFmtId="0" fontId="0" fillId="0" borderId="4" xfId="0" applyBorder="1" applyAlignment="1">
      <alignment horizontal="center"/>
    </xf>
    <xf numFmtId="165" fontId="0" fillId="0" borderId="4" xfId="0" applyNumberFormat="1" applyBorder="1"/>
    <xf numFmtId="0" fontId="0" fillId="0" borderId="4" xfId="0" applyBorder="1"/>
    <xf numFmtId="3" fontId="0" fillId="0" borderId="4" xfId="0" applyNumberFormat="1" applyBorder="1"/>
    <xf numFmtId="0" fontId="8" fillId="0" borderId="0" xfId="3" applyFont="1"/>
    <xf numFmtId="0" fontId="7" fillId="0" borderId="0" xfId="3"/>
    <xf numFmtId="0" fontId="8" fillId="0" borderId="0" xfId="3" applyFont="1" applyProtection="1">
      <protection locked="0"/>
    </xf>
    <xf numFmtId="0" fontId="7" fillId="0" borderId="0" xfId="3" applyAlignment="1" applyProtection="1">
      <alignment horizontal="left"/>
      <protection locked="0"/>
    </xf>
    <xf numFmtId="14" fontId="7" fillId="0" borderId="0" xfId="3" applyNumberFormat="1" applyAlignment="1" applyProtection="1">
      <alignment horizontal="left"/>
      <protection locked="0"/>
    </xf>
  </cellXfs>
  <cellStyles count="4">
    <cellStyle name="Millares" xfId="1" builtinId="3"/>
    <cellStyle name="Normal" xfId="0" builtinId="0"/>
    <cellStyle name="Normal 2 2" xfId="2" xr:uid="{F10C357F-9151-4A5F-A811-C6925BB66D4F}"/>
    <cellStyle name="Normal 4" xfId="3" xr:uid="{35253140-9F38-458A-8876-71C82962AF4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D:\Perfil%20de%20Usuario\Desktop\REQUERIMIENTOS\CENTRO%20POLICL&#205;NICO%20DEL%20OLAYA%20CPO%20SA\SIMULADOR%20DE%20CONCILIACION%20CENTRO%20POLICL&#205;NICO%20DEL%20OLAYA%20CPO%20SA.xlsb" TargetMode="External"/><Relationship Id="rId1" Type="http://schemas.openxmlformats.org/officeDocument/2006/relationships/externalLinkPath" Target="SIMULADOR%20DE%20CONCILIACION%20CENTRO%20POLICL&#205;NICO%20DEL%20OLAYA%20CPO%20SA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ERRF"/>
      <sheetName val="DEPURADO"/>
      <sheetName val="FOR.AUD"/>
      <sheetName val="ACTA ANA"/>
      <sheetName val="FORMATO AIFT010"/>
      <sheetName val="030"/>
      <sheetName val="ACTA INA (LC)"/>
      <sheetName val="ACTA INA (C)"/>
      <sheetName val="ACTA REU"/>
    </sheetNames>
    <sheetDataSet>
      <sheetData sheetId="0"/>
      <sheetData sheetId="1">
        <row r="3">
          <cell r="A3">
            <v>3048319</v>
          </cell>
          <cell r="B3">
            <v>3048319</v>
          </cell>
          <cell r="C3">
            <v>44542</v>
          </cell>
          <cell r="F3">
            <v>805249</v>
          </cell>
          <cell r="G3" t="str">
            <v>NO RADICADA</v>
          </cell>
          <cell r="H3">
            <v>805249</v>
          </cell>
        </row>
        <row r="4">
          <cell r="A4">
            <v>3048366</v>
          </cell>
          <cell r="B4">
            <v>3048366</v>
          </cell>
          <cell r="C4">
            <v>44552</v>
          </cell>
          <cell r="F4">
            <v>59659</v>
          </cell>
          <cell r="G4" t="str">
            <v>NO RADICADA</v>
          </cell>
          <cell r="H4">
            <v>59659</v>
          </cell>
        </row>
        <row r="5">
          <cell r="A5">
            <v>3051951</v>
          </cell>
          <cell r="B5">
            <v>3051951</v>
          </cell>
          <cell r="C5">
            <v>44438</v>
          </cell>
          <cell r="F5">
            <v>72969</v>
          </cell>
          <cell r="G5" t="str">
            <v>NO RADICADA</v>
          </cell>
          <cell r="H5">
            <v>72969</v>
          </cell>
        </row>
        <row r="6">
          <cell r="A6">
            <v>3078205</v>
          </cell>
          <cell r="B6">
            <v>3078205</v>
          </cell>
          <cell r="C6">
            <v>44439</v>
          </cell>
          <cell r="F6">
            <v>1952887</v>
          </cell>
          <cell r="G6" t="str">
            <v>NO RADICADA</v>
          </cell>
          <cell r="H6">
            <v>1952887</v>
          </cell>
        </row>
        <row r="7">
          <cell r="A7">
            <v>3092369</v>
          </cell>
          <cell r="B7">
            <v>3092369</v>
          </cell>
          <cell r="C7">
            <v>44722</v>
          </cell>
          <cell r="F7">
            <v>283115</v>
          </cell>
          <cell r="G7" t="str">
            <v>NO RADICADA</v>
          </cell>
          <cell r="H7">
            <v>283115</v>
          </cell>
        </row>
        <row r="8">
          <cell r="A8">
            <v>3100828</v>
          </cell>
          <cell r="B8">
            <v>3100828</v>
          </cell>
          <cell r="C8">
            <v>44767</v>
          </cell>
          <cell r="F8">
            <v>367994</v>
          </cell>
          <cell r="G8" t="str">
            <v>NO RADICADA</v>
          </cell>
          <cell r="H8">
            <v>367994</v>
          </cell>
        </row>
        <row r="9">
          <cell r="A9">
            <v>3102843</v>
          </cell>
          <cell r="B9">
            <v>3102843</v>
          </cell>
          <cell r="C9">
            <v>44780</v>
          </cell>
          <cell r="F9">
            <v>130489</v>
          </cell>
          <cell r="G9" t="str">
            <v>NO RADICADA</v>
          </cell>
          <cell r="H9">
            <v>130489</v>
          </cell>
        </row>
        <row r="10">
          <cell r="A10">
            <v>3105877</v>
          </cell>
          <cell r="B10">
            <v>3105877</v>
          </cell>
          <cell r="C10">
            <v>44731</v>
          </cell>
          <cell r="F10">
            <v>98108</v>
          </cell>
          <cell r="G10" t="str">
            <v>NO RADICADA</v>
          </cell>
          <cell r="H10">
            <v>98108</v>
          </cell>
        </row>
        <row r="11">
          <cell r="A11">
            <v>3117088</v>
          </cell>
          <cell r="B11">
            <v>3117088</v>
          </cell>
          <cell r="C11">
            <v>44833</v>
          </cell>
          <cell r="F11">
            <v>331452</v>
          </cell>
          <cell r="G11" t="str">
            <v>NO RADICADA</v>
          </cell>
          <cell r="H11">
            <v>331452</v>
          </cell>
        </row>
        <row r="12">
          <cell r="A12">
            <v>3117586</v>
          </cell>
          <cell r="B12">
            <v>3117586</v>
          </cell>
          <cell r="C12">
            <v>44798</v>
          </cell>
          <cell r="F12">
            <v>3591883</v>
          </cell>
          <cell r="G12" t="str">
            <v>NO RADICADA</v>
          </cell>
          <cell r="H12">
            <v>3591883</v>
          </cell>
        </row>
        <row r="13">
          <cell r="A13">
            <v>3125112</v>
          </cell>
          <cell r="B13">
            <v>3125112</v>
          </cell>
          <cell r="C13">
            <v>44799</v>
          </cell>
          <cell r="F13">
            <v>2659724</v>
          </cell>
          <cell r="G13" t="str">
            <v>NO RADICADA</v>
          </cell>
          <cell r="H13">
            <v>2659724</v>
          </cell>
        </row>
        <row r="14">
          <cell r="A14">
            <v>3149673</v>
          </cell>
          <cell r="B14">
            <v>3149673</v>
          </cell>
          <cell r="C14">
            <v>44184</v>
          </cell>
          <cell r="F14">
            <v>177900</v>
          </cell>
          <cell r="G14" t="str">
            <v>NO RADICADA</v>
          </cell>
          <cell r="H14">
            <v>177900</v>
          </cell>
        </row>
        <row r="15">
          <cell r="A15">
            <v>3159113</v>
          </cell>
          <cell r="B15">
            <v>3159113</v>
          </cell>
          <cell r="C15">
            <v>44384</v>
          </cell>
          <cell r="F15">
            <v>579652</v>
          </cell>
          <cell r="G15" t="str">
            <v>NO RADICADA</v>
          </cell>
          <cell r="H15">
            <v>579652</v>
          </cell>
        </row>
        <row r="16">
          <cell r="A16">
            <v>3165594</v>
          </cell>
          <cell r="B16">
            <v>3165594</v>
          </cell>
          <cell r="C16">
            <v>44306</v>
          </cell>
          <cell r="F16">
            <v>64754</v>
          </cell>
          <cell r="G16" t="str">
            <v>NO RADICADA</v>
          </cell>
          <cell r="H16">
            <v>64754</v>
          </cell>
        </row>
        <row r="17">
          <cell r="A17">
            <v>3185418</v>
          </cell>
          <cell r="B17">
            <v>3185418</v>
          </cell>
          <cell r="C17">
            <v>45005</v>
          </cell>
          <cell r="F17">
            <v>76173</v>
          </cell>
          <cell r="G17" t="str">
            <v>NO RADICADA</v>
          </cell>
          <cell r="H17">
            <v>76173</v>
          </cell>
        </row>
        <row r="18">
          <cell r="A18">
            <v>3185425</v>
          </cell>
          <cell r="B18">
            <v>3185425</v>
          </cell>
          <cell r="C18">
            <v>44928</v>
          </cell>
          <cell r="F18">
            <v>212279</v>
          </cell>
          <cell r="G18" t="str">
            <v>NO RADICADA</v>
          </cell>
          <cell r="H18">
            <v>212279</v>
          </cell>
        </row>
        <row r="19">
          <cell r="A19">
            <v>3185442</v>
          </cell>
          <cell r="B19">
            <v>3185442</v>
          </cell>
          <cell r="C19">
            <v>44970</v>
          </cell>
          <cell r="F19">
            <v>1522814</v>
          </cell>
          <cell r="G19" t="str">
            <v>NO RADICADA</v>
          </cell>
          <cell r="H19">
            <v>1522814</v>
          </cell>
        </row>
        <row r="20">
          <cell r="A20">
            <v>3185479</v>
          </cell>
          <cell r="B20">
            <v>3185479</v>
          </cell>
          <cell r="C20">
            <v>45042</v>
          </cell>
          <cell r="F20">
            <v>370143</v>
          </cell>
          <cell r="G20" t="str">
            <v>NO RADICADA</v>
          </cell>
          <cell r="H20">
            <v>370143</v>
          </cell>
        </row>
      </sheetData>
      <sheetData sheetId="2"/>
      <sheetData sheetId="3">
        <row r="6">
          <cell r="H6" t="str">
            <v>CPO SA</v>
          </cell>
        </row>
        <row r="9">
          <cell r="C9" t="str">
            <v>LUISA MATUTE ROMERO</v>
          </cell>
          <cell r="H9" t="str">
            <v>DANA VALENTINA RODRIGUEZ</v>
          </cell>
        </row>
        <row r="16">
          <cell r="F16">
            <v>45046</v>
          </cell>
        </row>
        <row r="85">
          <cell r="F85">
            <v>45077</v>
          </cell>
        </row>
      </sheetData>
      <sheetData sheetId="4"/>
      <sheetData sheetId="5"/>
      <sheetData sheetId="6"/>
      <sheetData sheetId="7"/>
      <sheetData sheetId="8"/>
    </sheetDataSet>
  </externalBook>
</externalLink>
</file>

<file path=xl/persons/person.xml><?xml version="1.0" encoding="utf-8"?>
<personList xmlns="http://schemas.microsoft.com/office/spreadsheetml/2018/threadedcomments" xmlns:x="http://schemas.openxmlformats.org/spreadsheetml/2006/main">
  <person displayName="Yasmeth Susana Gutierrez Palacio" id="{B36B9F6C-B758-4FEE-8019-B241C62BCBE6}" userId="S::ygutierrez@mutualser.org::f935c113-9ddc-4b4e-afe3-90aa04236bb0" providerId="AD"/>
</personList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J8" dT="2020-08-04T16:21:48.41" personId="{B36B9F6C-B758-4FEE-8019-B241C62BCBE6}" id="{24CE2780-C33F-49B2-ACA4-863E6E6CB472}">
    <text>SUAMTORIA DE GIRO DIRECTO Y ESFUERZO PROPIO</text>
  </threadedComment>
  <threadedComment ref="K8" dT="2020-08-04T16:00:44.11" personId="{B36B9F6C-B758-4FEE-8019-B241C62BCBE6}" id="{CC27A76F-F4B6-4B80-A1A5-0AAD593E79C2}">
    <text>SUMATORIA DE PAGOS (DESCUENTOS ,TESORERIA,EMBARGOS)</text>
  </threadedComment>
  <threadedComment ref="R8" dT="2020-08-04T15:59:07.94" personId="{B36B9F6C-B758-4FEE-8019-B241C62BCBE6}" id="{8F2F5A95-5E72-48AC-A902-343DBD1A91DB}">
    <text>SUMATORIA DE VALORES (PRESCRITAS SALDO DE FACTURAS DE CONTRATO LIQUIDADOS Y OTROS CONCEPTOS (N/A NO RADICADAS)</text>
  </threadedComment>
  <threadedComment ref="X8" dT="2020-08-04T15:55:33.73" personId="{B36B9F6C-B758-4FEE-8019-B241C62BCBE6}" id="{7A4CC46C-BAC3-4BD4-94E1-2C1AE3C01A0A}">
    <text>SUMATORIA DE LOS VALORES DE GLOSAS LEGALIZADAS Y GLOSAS POR CONCILIAR</text>
  </threadedComment>
  <threadedComment ref="AC8" dT="2020-08-04T15:56:24.52" personId="{B36B9F6C-B758-4FEE-8019-B241C62BCBE6}" id="{64BED820-6640-40D2-8503-3026B94FBD61}">
    <text>VALRO INDIVIDUAL DE LA GLOSAS LEGALIZADA</text>
  </threadedComment>
  <threadedComment ref="AE8" dT="2020-08-04T15:56:04.49" personId="{B36B9F6C-B758-4FEE-8019-B241C62BCBE6}" id="{A820A884-A5F9-45EF-A4EE-54E0780E2D01}">
    <text>VALOR INDIVIDUAL DE LA GLOSAS POR COMCILIAR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F6A28B-D95C-4D98-B692-161B8D53293C}">
  <dimension ref="A1:AK35"/>
  <sheetViews>
    <sheetView tabSelected="1" topLeftCell="A14" zoomScale="85" zoomScaleNormal="85" workbookViewId="0">
      <selection activeCell="A27" sqref="A27:XFD20105"/>
    </sheetView>
  </sheetViews>
  <sheetFormatPr baseColWidth="10" defaultColWidth="11.42578125" defaultRowHeight="15" x14ac:dyDescent="0.25"/>
  <cols>
    <col min="1" max="1" width="8" customWidth="1"/>
    <col min="2" max="2" width="9.7109375" customWidth="1"/>
    <col min="3" max="3" width="13.28515625" customWidth="1"/>
    <col min="4" max="4" width="10.7109375" customWidth="1"/>
    <col min="5" max="5" width="16" customWidth="1"/>
    <col min="6" max="6" width="10.7109375" style="2" customWidth="1"/>
    <col min="7" max="7" width="19.5703125" style="3" customWidth="1"/>
    <col min="8" max="8" width="20.140625" style="3" bestFit="1" customWidth="1"/>
    <col min="9" max="9" width="12.7109375" style="3" customWidth="1"/>
    <col min="10" max="10" width="18.5703125" style="3" customWidth="1"/>
    <col min="11" max="11" width="23.5703125" style="3" customWidth="1"/>
    <col min="12" max="12" width="13.85546875" style="3" bestFit="1" customWidth="1"/>
    <col min="13" max="13" width="15.28515625" style="3" bestFit="1" customWidth="1"/>
    <col min="14" max="14" width="14.7109375" style="3" customWidth="1"/>
    <col min="15" max="15" width="19.28515625" style="3" customWidth="1"/>
    <col min="16" max="16" width="15.28515625" bestFit="1" customWidth="1"/>
    <col min="17" max="17" width="18.7109375" customWidth="1"/>
    <col min="18" max="18" width="18.5703125" bestFit="1" customWidth="1"/>
    <col min="19" max="19" width="12.42578125" customWidth="1"/>
    <col min="20" max="20" width="12" bestFit="1" customWidth="1"/>
    <col min="21" max="21" width="16.28515625" bestFit="1" customWidth="1"/>
    <col min="22" max="22" width="9.85546875" bestFit="1" customWidth="1"/>
    <col min="23" max="23" width="10.28515625" bestFit="1" customWidth="1"/>
    <col min="24" max="24" width="15.28515625" bestFit="1" customWidth="1"/>
    <col min="25" max="25" width="10.140625" bestFit="1" customWidth="1"/>
    <col min="26" max="26" width="15.28515625" bestFit="1" customWidth="1"/>
    <col min="27" max="27" width="9.28515625" bestFit="1" customWidth="1"/>
    <col min="28" max="28" width="14.28515625" customWidth="1"/>
    <col min="29" max="29" width="14.140625" customWidth="1"/>
    <col min="30" max="30" width="11.85546875" bestFit="1" customWidth="1"/>
    <col min="31" max="31" width="15.28515625" bestFit="1" customWidth="1"/>
    <col min="32" max="32" width="14.5703125" customWidth="1"/>
    <col min="33" max="33" width="18.7109375" bestFit="1" customWidth="1"/>
    <col min="34" max="34" width="13.7109375" customWidth="1"/>
    <col min="35" max="35" width="18.28515625" customWidth="1"/>
    <col min="36" max="36" width="20.42578125" customWidth="1"/>
  </cols>
  <sheetData>
    <row r="1" spans="1:37" x14ac:dyDescent="0.25">
      <c r="A1" s="1" t="s">
        <v>0</v>
      </c>
    </row>
    <row r="2" spans="1:37" x14ac:dyDescent="0.25">
      <c r="A2" s="1" t="s">
        <v>1</v>
      </c>
      <c r="B2" t="s">
        <v>2</v>
      </c>
    </row>
    <row r="3" spans="1:37" x14ac:dyDescent="0.25">
      <c r="A3" s="1" t="s">
        <v>3</v>
      </c>
      <c r="B3" t="str">
        <f>+'[1]ACTA ANA'!H6</f>
        <v>CPO SA</v>
      </c>
    </row>
    <row r="4" spans="1:37" x14ac:dyDescent="0.25">
      <c r="A4" s="1" t="s">
        <v>4</v>
      </c>
      <c r="E4" s="4">
        <f>+'[1]ACTA ANA'!F16</f>
        <v>45046</v>
      </c>
    </row>
    <row r="5" spans="1:37" x14ac:dyDescent="0.25">
      <c r="A5" s="1" t="s">
        <v>5</v>
      </c>
      <c r="E5" s="4">
        <f>+'[1]ACTA ANA'!F85</f>
        <v>45077</v>
      </c>
    </row>
    <row r="6" spans="1:37" ht="15.75" thickBot="1" x14ac:dyDescent="0.3"/>
    <row r="7" spans="1:37" ht="15.75" thickBot="1" x14ac:dyDescent="0.3">
      <c r="A7" s="5" t="s">
        <v>6</v>
      </c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7"/>
      <c r="P7" s="8" t="s">
        <v>7</v>
      </c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10"/>
    </row>
    <row r="8" spans="1:37" ht="49.9" customHeight="1" x14ac:dyDescent="0.25">
      <c r="A8" s="11" t="s">
        <v>8</v>
      </c>
      <c r="B8" s="12" t="s">
        <v>9</v>
      </c>
      <c r="C8" s="11" t="s">
        <v>10</v>
      </c>
      <c r="D8" s="11" t="s">
        <v>11</v>
      </c>
      <c r="E8" s="13" t="s">
        <v>12</v>
      </c>
      <c r="F8" s="14" t="s">
        <v>13</v>
      </c>
      <c r="G8" s="15" t="s">
        <v>14</v>
      </c>
      <c r="H8" s="16" t="s">
        <v>15</v>
      </c>
      <c r="I8" s="16" t="s">
        <v>16</v>
      </c>
      <c r="J8" s="16" t="s">
        <v>17</v>
      </c>
      <c r="K8" s="16" t="s">
        <v>18</v>
      </c>
      <c r="L8" s="17" t="s">
        <v>19</v>
      </c>
      <c r="M8" s="17" t="s">
        <v>20</v>
      </c>
      <c r="N8" s="15" t="s">
        <v>21</v>
      </c>
      <c r="O8" s="15" t="s">
        <v>22</v>
      </c>
      <c r="P8" s="18" t="s">
        <v>23</v>
      </c>
      <c r="Q8" s="19" t="s">
        <v>24</v>
      </c>
      <c r="R8" s="19" t="s">
        <v>25</v>
      </c>
      <c r="S8" s="19" t="s">
        <v>26</v>
      </c>
      <c r="T8" s="20" t="s">
        <v>27</v>
      </c>
      <c r="U8" s="19" t="s">
        <v>28</v>
      </c>
      <c r="V8" s="20" t="s">
        <v>29</v>
      </c>
      <c r="W8" s="20" t="s">
        <v>30</v>
      </c>
      <c r="X8" s="20" t="s">
        <v>31</v>
      </c>
      <c r="Y8" s="19" t="s">
        <v>32</v>
      </c>
      <c r="Z8" s="20" t="s">
        <v>33</v>
      </c>
      <c r="AA8" s="20" t="s">
        <v>34</v>
      </c>
      <c r="AB8" s="20" t="s">
        <v>35</v>
      </c>
      <c r="AC8" s="20" t="s">
        <v>36</v>
      </c>
      <c r="AD8" s="20" t="s">
        <v>37</v>
      </c>
      <c r="AE8" s="20" t="s">
        <v>38</v>
      </c>
      <c r="AF8" s="20" t="s">
        <v>39</v>
      </c>
      <c r="AG8" s="20" t="s">
        <v>40</v>
      </c>
      <c r="AH8" s="21" t="s">
        <v>41</v>
      </c>
      <c r="AI8" s="22" t="s">
        <v>42</v>
      </c>
      <c r="AJ8" s="22" t="s">
        <v>43</v>
      </c>
    </row>
    <row r="9" spans="1:37" s="34" customFormat="1" x14ac:dyDescent="0.25">
      <c r="A9" s="23">
        <v>1</v>
      </c>
      <c r="B9" s="24" t="s">
        <v>44</v>
      </c>
      <c r="C9" s="23">
        <f>+[1]DEPURADO!A3</f>
        <v>3048319</v>
      </c>
      <c r="D9" s="23">
        <f>+[1]DEPURADO!B3</f>
        <v>3048319</v>
      </c>
      <c r="E9" s="25">
        <f>+[1]DEPURADO!C3</f>
        <v>44542</v>
      </c>
      <c r="F9" s="26" t="str">
        <f>+IF([1]DEPURADO!D3&gt;1,[1]DEPURADO!D3," ")</f>
        <v xml:space="preserve"> </v>
      </c>
      <c r="G9" s="27">
        <f>[1]DEPURADO!F3</f>
        <v>805249</v>
      </c>
      <c r="H9" s="28">
        <v>0</v>
      </c>
      <c r="I9" s="28">
        <f>+[1]DEPURADO!M3+[1]DEPURADO!N3</f>
        <v>0</v>
      </c>
      <c r="J9" s="28">
        <f>+[1]DEPURADO!R3</f>
        <v>0</v>
      </c>
      <c r="K9" s="29">
        <f>+[1]DEPURADO!P3+[1]DEPURADO!Q3</f>
        <v>0</v>
      </c>
      <c r="L9" s="28">
        <v>0</v>
      </c>
      <c r="M9" s="28">
        <v>0</v>
      </c>
      <c r="N9" s="28">
        <f>+SUM(J9:M9)</f>
        <v>0</v>
      </c>
      <c r="O9" s="28">
        <f>+G9-I9-N9</f>
        <v>805249</v>
      </c>
      <c r="P9" s="24">
        <f>IF([1]DEPURADO!H3&gt;1,0,[1]DEPURADO!B3)</f>
        <v>0</v>
      </c>
      <c r="Q9" s="30">
        <f>+IF(P9&gt;0,G9,0)</f>
        <v>0</v>
      </c>
      <c r="R9" s="31">
        <f>IF(P9=0,G9,0)</f>
        <v>805249</v>
      </c>
      <c r="S9" s="31">
        <f>+[1]DEPURADO!J3</f>
        <v>0</v>
      </c>
      <c r="T9" s="23" t="s">
        <v>45</v>
      </c>
      <c r="U9" s="31">
        <f>+[1]DEPURADO!I3</f>
        <v>0</v>
      </c>
      <c r="V9" s="30"/>
      <c r="W9" s="23" t="s">
        <v>45</v>
      </c>
      <c r="X9" s="31">
        <f>+[1]DEPURADO!K3+[1]DEPURADO!L3</f>
        <v>0</v>
      </c>
      <c r="Y9" s="23" t="s">
        <v>45</v>
      </c>
      <c r="Z9" s="31">
        <f>+X9-AE9+IF(X9-AE9&lt;-1,-X9+AE9,0)</f>
        <v>0</v>
      </c>
      <c r="AA9" s="31"/>
      <c r="AB9" s="31">
        <v>0</v>
      </c>
      <c r="AC9" s="31">
        <v>0</v>
      </c>
      <c r="AD9" s="30"/>
      <c r="AE9" s="30">
        <f>+[1]DEPURADO!K3</f>
        <v>0</v>
      </c>
      <c r="AF9" s="30">
        <v>0</v>
      </c>
      <c r="AG9" s="30">
        <f>+G9-I9-N9-R9-Z9-AC9-AE9-S9-U9</f>
        <v>0</v>
      </c>
      <c r="AH9" s="30">
        <v>0</v>
      </c>
      <c r="AI9" s="30" t="str">
        <f>+[1]DEPURADO!G3</f>
        <v>NO RADICADA</v>
      </c>
      <c r="AJ9" s="32"/>
      <c r="AK9" s="33"/>
    </row>
    <row r="10" spans="1:37" s="34" customFormat="1" x14ac:dyDescent="0.25">
      <c r="A10" s="23">
        <f>+A9+1</f>
        <v>2</v>
      </c>
      <c r="B10" s="24" t="s">
        <v>44</v>
      </c>
      <c r="C10" s="23">
        <f>+[1]DEPURADO!A4</f>
        <v>3048366</v>
      </c>
      <c r="D10" s="23">
        <f>+[1]DEPURADO!B4</f>
        <v>3048366</v>
      </c>
      <c r="E10" s="25">
        <f>+[1]DEPURADO!C4</f>
        <v>44552</v>
      </c>
      <c r="F10" s="26" t="str">
        <f>+IF([1]DEPURADO!D4&gt;1,[1]DEPURADO!D4," ")</f>
        <v xml:space="preserve"> </v>
      </c>
      <c r="G10" s="27">
        <f>[1]DEPURADO!F4</f>
        <v>59659</v>
      </c>
      <c r="H10" s="28">
        <v>0</v>
      </c>
      <c r="I10" s="28">
        <f>+[1]DEPURADO!M4+[1]DEPURADO!N4</f>
        <v>0</v>
      </c>
      <c r="J10" s="28">
        <f>+[1]DEPURADO!R4</f>
        <v>0</v>
      </c>
      <c r="K10" s="29">
        <f>+[1]DEPURADO!P4+[1]DEPURADO!Q4</f>
        <v>0</v>
      </c>
      <c r="L10" s="28">
        <v>0</v>
      </c>
      <c r="M10" s="28">
        <v>0</v>
      </c>
      <c r="N10" s="28">
        <f>+SUM(J10:M10)</f>
        <v>0</v>
      </c>
      <c r="O10" s="28">
        <f>+G10-I10-N10</f>
        <v>59659</v>
      </c>
      <c r="P10" s="24">
        <f>IF([1]DEPURADO!H4&gt;1,0,[1]DEPURADO!B4)</f>
        <v>0</v>
      </c>
      <c r="Q10" s="30">
        <f>+IF(P10&gt;0,G10,0)</f>
        <v>0</v>
      </c>
      <c r="R10" s="31">
        <f>IF(P10=0,G10,0)</f>
        <v>59659</v>
      </c>
      <c r="S10" s="31">
        <f>+[1]DEPURADO!J4</f>
        <v>0</v>
      </c>
      <c r="T10" s="23" t="s">
        <v>45</v>
      </c>
      <c r="U10" s="31">
        <f>+[1]DEPURADO!I4</f>
        <v>0</v>
      </c>
      <c r="V10" s="30"/>
      <c r="W10" s="23" t="s">
        <v>45</v>
      </c>
      <c r="X10" s="31">
        <f>+[1]DEPURADO!K4+[1]DEPURADO!L4</f>
        <v>0</v>
      </c>
      <c r="Y10" s="23" t="s">
        <v>45</v>
      </c>
      <c r="Z10" s="31">
        <f>+X10-AE10+IF(X10-AE10&lt;-1,-X10+AE10,0)</f>
        <v>0</v>
      </c>
      <c r="AA10" s="31"/>
      <c r="AB10" s="31">
        <v>0</v>
      </c>
      <c r="AC10" s="31">
        <v>0</v>
      </c>
      <c r="AD10" s="30"/>
      <c r="AE10" s="30">
        <f>+[1]DEPURADO!K4</f>
        <v>0</v>
      </c>
      <c r="AF10" s="30">
        <v>0</v>
      </c>
      <c r="AG10" s="30">
        <f>+G10-I10-N10-R10-Z10-AC10-AE10-S10-U10</f>
        <v>0</v>
      </c>
      <c r="AH10" s="30">
        <v>0</v>
      </c>
      <c r="AI10" s="30" t="str">
        <f>+[1]DEPURADO!G4</f>
        <v>NO RADICADA</v>
      </c>
      <c r="AJ10" s="32"/>
      <c r="AK10" s="33"/>
    </row>
    <row r="11" spans="1:37" s="34" customFormat="1" x14ac:dyDescent="0.25">
      <c r="A11" s="23">
        <f t="shared" ref="A11:A26" si="0">+A10+1</f>
        <v>3</v>
      </c>
      <c r="B11" s="24" t="s">
        <v>44</v>
      </c>
      <c r="C11" s="23">
        <f>+[1]DEPURADO!A5</f>
        <v>3051951</v>
      </c>
      <c r="D11" s="23">
        <f>+[1]DEPURADO!B5</f>
        <v>3051951</v>
      </c>
      <c r="E11" s="25">
        <f>+[1]DEPURADO!C5</f>
        <v>44438</v>
      </c>
      <c r="F11" s="26" t="str">
        <f>+IF([1]DEPURADO!D5&gt;1,[1]DEPURADO!D5," ")</f>
        <v xml:space="preserve"> </v>
      </c>
      <c r="G11" s="27">
        <f>[1]DEPURADO!F5</f>
        <v>72969</v>
      </c>
      <c r="H11" s="28">
        <v>0</v>
      </c>
      <c r="I11" s="28">
        <f>+[1]DEPURADO!M5+[1]DEPURADO!N5</f>
        <v>0</v>
      </c>
      <c r="J11" s="28">
        <f>+[1]DEPURADO!R5</f>
        <v>0</v>
      </c>
      <c r="K11" s="29">
        <f>+[1]DEPURADO!P5+[1]DEPURADO!Q5</f>
        <v>0</v>
      </c>
      <c r="L11" s="28">
        <v>0</v>
      </c>
      <c r="M11" s="28">
        <v>0</v>
      </c>
      <c r="N11" s="28">
        <f>+SUM(J11:M11)</f>
        <v>0</v>
      </c>
      <c r="O11" s="28">
        <f>+G11-I11-N11</f>
        <v>72969</v>
      </c>
      <c r="P11" s="24">
        <f>IF([1]DEPURADO!H5&gt;1,0,[1]DEPURADO!B5)</f>
        <v>0</v>
      </c>
      <c r="Q11" s="30">
        <f>+IF(P11&gt;0,G11,0)</f>
        <v>0</v>
      </c>
      <c r="R11" s="31">
        <f>IF(P11=0,G11,0)</f>
        <v>72969</v>
      </c>
      <c r="S11" s="31">
        <f>+[1]DEPURADO!J5</f>
        <v>0</v>
      </c>
      <c r="T11" s="23" t="s">
        <v>45</v>
      </c>
      <c r="U11" s="31">
        <f>+[1]DEPURADO!I5</f>
        <v>0</v>
      </c>
      <c r="V11" s="30"/>
      <c r="W11" s="23" t="s">
        <v>45</v>
      </c>
      <c r="X11" s="31">
        <f>+[1]DEPURADO!K5+[1]DEPURADO!L5</f>
        <v>0</v>
      </c>
      <c r="Y11" s="23" t="s">
        <v>45</v>
      </c>
      <c r="Z11" s="31">
        <f>+X11-AE11+IF(X11-AE11&lt;-1,-X11+AE11,0)</f>
        <v>0</v>
      </c>
      <c r="AA11" s="31"/>
      <c r="AB11" s="31">
        <v>0</v>
      </c>
      <c r="AC11" s="31">
        <v>0</v>
      </c>
      <c r="AD11" s="30"/>
      <c r="AE11" s="30">
        <f>+[1]DEPURADO!K5</f>
        <v>0</v>
      </c>
      <c r="AF11" s="30">
        <v>0</v>
      </c>
      <c r="AG11" s="30">
        <f>+G11-I11-N11-R11-Z11-AC11-AE11-S11-U11</f>
        <v>0</v>
      </c>
      <c r="AH11" s="30">
        <v>0</v>
      </c>
      <c r="AI11" s="30" t="str">
        <f>+[1]DEPURADO!G5</f>
        <v>NO RADICADA</v>
      </c>
      <c r="AJ11" s="32"/>
      <c r="AK11" s="33"/>
    </row>
    <row r="12" spans="1:37" s="34" customFormat="1" x14ac:dyDescent="0.25">
      <c r="A12" s="23">
        <f t="shared" si="0"/>
        <v>4</v>
      </c>
      <c r="B12" s="24" t="s">
        <v>44</v>
      </c>
      <c r="C12" s="23">
        <f>+[1]DEPURADO!A6</f>
        <v>3078205</v>
      </c>
      <c r="D12" s="23">
        <f>+[1]DEPURADO!B6</f>
        <v>3078205</v>
      </c>
      <c r="E12" s="25">
        <f>+[1]DEPURADO!C6</f>
        <v>44439</v>
      </c>
      <c r="F12" s="26" t="str">
        <f>+IF([1]DEPURADO!D6&gt;1,[1]DEPURADO!D6," ")</f>
        <v xml:space="preserve"> </v>
      </c>
      <c r="G12" s="27">
        <f>[1]DEPURADO!F6</f>
        <v>1952887</v>
      </c>
      <c r="H12" s="28">
        <v>0</v>
      </c>
      <c r="I12" s="28">
        <f>+[1]DEPURADO!M6+[1]DEPURADO!N6</f>
        <v>0</v>
      </c>
      <c r="J12" s="28">
        <f>+[1]DEPURADO!R6</f>
        <v>0</v>
      </c>
      <c r="K12" s="29">
        <f>+[1]DEPURADO!P6+[1]DEPURADO!Q6</f>
        <v>0</v>
      </c>
      <c r="L12" s="28">
        <v>0</v>
      </c>
      <c r="M12" s="28">
        <v>0</v>
      </c>
      <c r="N12" s="28">
        <f>+SUM(J12:M12)</f>
        <v>0</v>
      </c>
      <c r="O12" s="28">
        <f>+G12-I12-N12</f>
        <v>1952887</v>
      </c>
      <c r="P12" s="24">
        <f>IF([1]DEPURADO!H6&gt;1,0,[1]DEPURADO!B6)</f>
        <v>0</v>
      </c>
      <c r="Q12" s="30">
        <f>+IF(P12&gt;0,G12,0)</f>
        <v>0</v>
      </c>
      <c r="R12" s="31">
        <f>IF(P12=0,G12,0)</f>
        <v>1952887</v>
      </c>
      <c r="S12" s="31">
        <f>+[1]DEPURADO!J6</f>
        <v>0</v>
      </c>
      <c r="T12" s="23" t="s">
        <v>45</v>
      </c>
      <c r="U12" s="31">
        <f>+[1]DEPURADO!I6</f>
        <v>0</v>
      </c>
      <c r="V12" s="30"/>
      <c r="W12" s="23" t="s">
        <v>45</v>
      </c>
      <c r="X12" s="31">
        <f>+[1]DEPURADO!K6+[1]DEPURADO!L6</f>
        <v>0</v>
      </c>
      <c r="Y12" s="23" t="s">
        <v>45</v>
      </c>
      <c r="Z12" s="31">
        <f>+X12-AE12+IF(X12-AE12&lt;-1,-X12+AE12,0)</f>
        <v>0</v>
      </c>
      <c r="AA12" s="31"/>
      <c r="AB12" s="31">
        <v>0</v>
      </c>
      <c r="AC12" s="31">
        <v>0</v>
      </c>
      <c r="AD12" s="30"/>
      <c r="AE12" s="30">
        <f>+[1]DEPURADO!K6</f>
        <v>0</v>
      </c>
      <c r="AF12" s="30">
        <v>0</v>
      </c>
      <c r="AG12" s="30">
        <f>+G12-I12-N12-R12-Z12-AC12-AE12-S12-U12</f>
        <v>0</v>
      </c>
      <c r="AH12" s="30">
        <v>0</v>
      </c>
      <c r="AI12" s="30" t="str">
        <f>+[1]DEPURADO!G6</f>
        <v>NO RADICADA</v>
      </c>
      <c r="AJ12" s="32"/>
      <c r="AK12" s="33"/>
    </row>
    <row r="13" spans="1:37" s="34" customFormat="1" x14ac:dyDescent="0.25">
      <c r="A13" s="23">
        <f t="shared" si="0"/>
        <v>5</v>
      </c>
      <c r="B13" s="24" t="s">
        <v>44</v>
      </c>
      <c r="C13" s="23">
        <f>+[1]DEPURADO!A7</f>
        <v>3092369</v>
      </c>
      <c r="D13" s="23">
        <f>+[1]DEPURADO!B7</f>
        <v>3092369</v>
      </c>
      <c r="E13" s="25">
        <f>+[1]DEPURADO!C7</f>
        <v>44722</v>
      </c>
      <c r="F13" s="26" t="str">
        <f>+IF([1]DEPURADO!D7&gt;1,[1]DEPURADO!D7," ")</f>
        <v xml:space="preserve"> </v>
      </c>
      <c r="G13" s="27">
        <f>[1]DEPURADO!F7</f>
        <v>283115</v>
      </c>
      <c r="H13" s="28">
        <v>0</v>
      </c>
      <c r="I13" s="28">
        <f>+[1]DEPURADO!M7+[1]DEPURADO!N7</f>
        <v>0</v>
      </c>
      <c r="J13" s="28">
        <f>+[1]DEPURADO!R7</f>
        <v>0</v>
      </c>
      <c r="K13" s="29">
        <f>+[1]DEPURADO!P7+[1]DEPURADO!Q7</f>
        <v>0</v>
      </c>
      <c r="L13" s="28">
        <v>0</v>
      </c>
      <c r="M13" s="28">
        <v>0</v>
      </c>
      <c r="N13" s="28">
        <f t="shared" ref="N13:N26" si="1">+SUM(J13:M13)</f>
        <v>0</v>
      </c>
      <c r="O13" s="28">
        <f t="shared" ref="O13:O26" si="2">+G13-I13-N13</f>
        <v>283115</v>
      </c>
      <c r="P13" s="24">
        <f>IF([1]DEPURADO!H7&gt;1,0,[1]DEPURADO!B7)</f>
        <v>0</v>
      </c>
      <c r="Q13" s="30">
        <f t="shared" ref="Q13:Q26" si="3">+IF(P13&gt;0,G13,0)</f>
        <v>0</v>
      </c>
      <c r="R13" s="31">
        <f t="shared" ref="R13:R26" si="4">IF(P13=0,G13,0)</f>
        <v>283115</v>
      </c>
      <c r="S13" s="31">
        <f>+[1]DEPURADO!J7</f>
        <v>0</v>
      </c>
      <c r="T13" s="23" t="s">
        <v>45</v>
      </c>
      <c r="U13" s="31">
        <f>+[1]DEPURADO!I7</f>
        <v>0</v>
      </c>
      <c r="V13" s="30"/>
      <c r="W13" s="23" t="s">
        <v>45</v>
      </c>
      <c r="X13" s="31">
        <f>+[1]DEPURADO!K7+[1]DEPURADO!L7</f>
        <v>0</v>
      </c>
      <c r="Y13" s="23" t="s">
        <v>45</v>
      </c>
      <c r="Z13" s="31">
        <f t="shared" ref="Z13:Z26" si="5">+X13-AE13+IF(X13-AE13&lt;-1,-X13+AE13,0)</f>
        <v>0</v>
      </c>
      <c r="AA13" s="31"/>
      <c r="AB13" s="31">
        <v>0</v>
      </c>
      <c r="AC13" s="31">
        <v>0</v>
      </c>
      <c r="AD13" s="30"/>
      <c r="AE13" s="30">
        <f>+[1]DEPURADO!K7</f>
        <v>0</v>
      </c>
      <c r="AF13" s="30">
        <v>0</v>
      </c>
      <c r="AG13" s="30">
        <f t="shared" ref="AG13:AG26" si="6">+G13-I13-N13-R13-Z13-AC13-AE13-S13-U13</f>
        <v>0</v>
      </c>
      <c r="AH13" s="30">
        <v>0</v>
      </c>
      <c r="AI13" s="30" t="str">
        <f>+[1]DEPURADO!G7</f>
        <v>NO RADICADA</v>
      </c>
      <c r="AJ13" s="32"/>
      <c r="AK13" s="33"/>
    </row>
    <row r="14" spans="1:37" s="34" customFormat="1" x14ac:dyDescent="0.25">
      <c r="A14" s="23">
        <f t="shared" si="0"/>
        <v>6</v>
      </c>
      <c r="B14" s="24" t="s">
        <v>44</v>
      </c>
      <c r="C14" s="23">
        <f>+[1]DEPURADO!A8</f>
        <v>3100828</v>
      </c>
      <c r="D14" s="23">
        <f>+[1]DEPURADO!B8</f>
        <v>3100828</v>
      </c>
      <c r="E14" s="25">
        <f>+[1]DEPURADO!C8</f>
        <v>44767</v>
      </c>
      <c r="F14" s="26" t="str">
        <f>+IF([1]DEPURADO!D8&gt;1,[1]DEPURADO!D8," ")</f>
        <v xml:space="preserve"> </v>
      </c>
      <c r="G14" s="27">
        <f>[1]DEPURADO!F8</f>
        <v>367994</v>
      </c>
      <c r="H14" s="28">
        <v>0</v>
      </c>
      <c r="I14" s="28">
        <f>+[1]DEPURADO!M8+[1]DEPURADO!N8</f>
        <v>0</v>
      </c>
      <c r="J14" s="28">
        <f>+[1]DEPURADO!R8</f>
        <v>0</v>
      </c>
      <c r="K14" s="29">
        <f>+[1]DEPURADO!P8+[1]DEPURADO!Q8</f>
        <v>0</v>
      </c>
      <c r="L14" s="28">
        <v>0</v>
      </c>
      <c r="M14" s="28">
        <v>0</v>
      </c>
      <c r="N14" s="28">
        <f t="shared" si="1"/>
        <v>0</v>
      </c>
      <c r="O14" s="28">
        <f t="shared" si="2"/>
        <v>367994</v>
      </c>
      <c r="P14" s="24">
        <f>IF([1]DEPURADO!H8&gt;1,0,[1]DEPURADO!B8)</f>
        <v>0</v>
      </c>
      <c r="Q14" s="30">
        <f t="shared" si="3"/>
        <v>0</v>
      </c>
      <c r="R14" s="31">
        <f t="shared" si="4"/>
        <v>367994</v>
      </c>
      <c r="S14" s="31">
        <f>+[1]DEPURADO!J8</f>
        <v>0</v>
      </c>
      <c r="T14" s="23" t="s">
        <v>45</v>
      </c>
      <c r="U14" s="31">
        <f>+[1]DEPURADO!I8</f>
        <v>0</v>
      </c>
      <c r="V14" s="30"/>
      <c r="W14" s="23" t="s">
        <v>45</v>
      </c>
      <c r="X14" s="31">
        <f>+[1]DEPURADO!K8+[1]DEPURADO!L8</f>
        <v>0</v>
      </c>
      <c r="Y14" s="23" t="s">
        <v>45</v>
      </c>
      <c r="Z14" s="31">
        <f t="shared" si="5"/>
        <v>0</v>
      </c>
      <c r="AA14" s="31"/>
      <c r="AB14" s="31">
        <v>0</v>
      </c>
      <c r="AC14" s="31">
        <v>0</v>
      </c>
      <c r="AD14" s="30"/>
      <c r="AE14" s="30">
        <f>+[1]DEPURADO!K8</f>
        <v>0</v>
      </c>
      <c r="AF14" s="30">
        <v>0</v>
      </c>
      <c r="AG14" s="30">
        <f t="shared" si="6"/>
        <v>0</v>
      </c>
      <c r="AH14" s="30">
        <v>0</v>
      </c>
      <c r="AI14" s="30" t="str">
        <f>+[1]DEPURADO!G8</f>
        <v>NO RADICADA</v>
      </c>
      <c r="AJ14" s="32"/>
      <c r="AK14" s="33"/>
    </row>
    <row r="15" spans="1:37" s="34" customFormat="1" x14ac:dyDescent="0.25">
      <c r="A15" s="23">
        <f t="shared" si="0"/>
        <v>7</v>
      </c>
      <c r="B15" s="24" t="s">
        <v>44</v>
      </c>
      <c r="C15" s="23">
        <f>+[1]DEPURADO!A9</f>
        <v>3102843</v>
      </c>
      <c r="D15" s="23">
        <f>+[1]DEPURADO!B9</f>
        <v>3102843</v>
      </c>
      <c r="E15" s="25">
        <f>+[1]DEPURADO!C9</f>
        <v>44780</v>
      </c>
      <c r="F15" s="26" t="str">
        <f>+IF([1]DEPURADO!D9&gt;1,[1]DEPURADO!D9," ")</f>
        <v xml:space="preserve"> </v>
      </c>
      <c r="G15" s="27">
        <f>[1]DEPURADO!F9</f>
        <v>130489</v>
      </c>
      <c r="H15" s="28">
        <v>0</v>
      </c>
      <c r="I15" s="28">
        <f>+[1]DEPURADO!M9+[1]DEPURADO!N9</f>
        <v>0</v>
      </c>
      <c r="J15" s="28">
        <f>+[1]DEPURADO!R9</f>
        <v>0</v>
      </c>
      <c r="K15" s="29">
        <f>+[1]DEPURADO!P9+[1]DEPURADO!Q9</f>
        <v>0</v>
      </c>
      <c r="L15" s="28">
        <v>0</v>
      </c>
      <c r="M15" s="28">
        <v>0</v>
      </c>
      <c r="N15" s="28">
        <f t="shared" si="1"/>
        <v>0</v>
      </c>
      <c r="O15" s="28">
        <f t="shared" si="2"/>
        <v>130489</v>
      </c>
      <c r="P15" s="24">
        <f>IF([1]DEPURADO!H9&gt;1,0,[1]DEPURADO!B9)</f>
        <v>0</v>
      </c>
      <c r="Q15" s="30">
        <f t="shared" si="3"/>
        <v>0</v>
      </c>
      <c r="R15" s="31">
        <f t="shared" si="4"/>
        <v>130489</v>
      </c>
      <c r="S15" s="31">
        <f>+[1]DEPURADO!J9</f>
        <v>0</v>
      </c>
      <c r="T15" s="23" t="s">
        <v>45</v>
      </c>
      <c r="U15" s="31">
        <f>+[1]DEPURADO!I9</f>
        <v>0</v>
      </c>
      <c r="V15" s="30"/>
      <c r="W15" s="23" t="s">
        <v>45</v>
      </c>
      <c r="X15" s="31">
        <f>+[1]DEPURADO!K9+[1]DEPURADO!L9</f>
        <v>0</v>
      </c>
      <c r="Y15" s="23" t="s">
        <v>45</v>
      </c>
      <c r="Z15" s="31">
        <f t="shared" si="5"/>
        <v>0</v>
      </c>
      <c r="AA15" s="31"/>
      <c r="AB15" s="31">
        <v>0</v>
      </c>
      <c r="AC15" s="31">
        <v>0</v>
      </c>
      <c r="AD15" s="30"/>
      <c r="AE15" s="30">
        <f>+[1]DEPURADO!K9</f>
        <v>0</v>
      </c>
      <c r="AF15" s="30">
        <v>0</v>
      </c>
      <c r="AG15" s="30">
        <f t="shared" si="6"/>
        <v>0</v>
      </c>
      <c r="AH15" s="30">
        <v>0</v>
      </c>
      <c r="AI15" s="30" t="str">
        <f>+[1]DEPURADO!G9</f>
        <v>NO RADICADA</v>
      </c>
      <c r="AJ15" s="32"/>
      <c r="AK15" s="33"/>
    </row>
    <row r="16" spans="1:37" s="34" customFormat="1" x14ac:dyDescent="0.25">
      <c r="A16" s="23">
        <f t="shared" si="0"/>
        <v>8</v>
      </c>
      <c r="B16" s="24" t="s">
        <v>44</v>
      </c>
      <c r="C16" s="23">
        <f>+[1]DEPURADO!A10</f>
        <v>3105877</v>
      </c>
      <c r="D16" s="23">
        <f>+[1]DEPURADO!B10</f>
        <v>3105877</v>
      </c>
      <c r="E16" s="25">
        <f>+[1]DEPURADO!C10</f>
        <v>44731</v>
      </c>
      <c r="F16" s="26" t="str">
        <f>+IF([1]DEPURADO!D10&gt;1,[1]DEPURADO!D10," ")</f>
        <v xml:space="preserve"> </v>
      </c>
      <c r="G16" s="27">
        <f>[1]DEPURADO!F10</f>
        <v>98108</v>
      </c>
      <c r="H16" s="28">
        <v>0</v>
      </c>
      <c r="I16" s="28">
        <f>+[1]DEPURADO!M10+[1]DEPURADO!N10</f>
        <v>0</v>
      </c>
      <c r="J16" s="28">
        <f>+[1]DEPURADO!R10</f>
        <v>0</v>
      </c>
      <c r="K16" s="29">
        <f>+[1]DEPURADO!P10+[1]DEPURADO!Q10</f>
        <v>0</v>
      </c>
      <c r="L16" s="28">
        <v>0</v>
      </c>
      <c r="M16" s="28">
        <v>0</v>
      </c>
      <c r="N16" s="28">
        <f t="shared" si="1"/>
        <v>0</v>
      </c>
      <c r="O16" s="28">
        <f t="shared" si="2"/>
        <v>98108</v>
      </c>
      <c r="P16" s="24">
        <f>IF([1]DEPURADO!H10&gt;1,0,[1]DEPURADO!B10)</f>
        <v>0</v>
      </c>
      <c r="Q16" s="30">
        <f t="shared" si="3"/>
        <v>0</v>
      </c>
      <c r="R16" s="31">
        <f t="shared" si="4"/>
        <v>98108</v>
      </c>
      <c r="S16" s="31">
        <f>+[1]DEPURADO!J10</f>
        <v>0</v>
      </c>
      <c r="T16" s="23" t="s">
        <v>45</v>
      </c>
      <c r="U16" s="31">
        <f>+[1]DEPURADO!I10</f>
        <v>0</v>
      </c>
      <c r="V16" s="30"/>
      <c r="W16" s="23" t="s">
        <v>45</v>
      </c>
      <c r="X16" s="31">
        <f>+[1]DEPURADO!K10+[1]DEPURADO!L10</f>
        <v>0</v>
      </c>
      <c r="Y16" s="23" t="s">
        <v>45</v>
      </c>
      <c r="Z16" s="31">
        <f t="shared" si="5"/>
        <v>0</v>
      </c>
      <c r="AA16" s="31"/>
      <c r="AB16" s="31">
        <v>0</v>
      </c>
      <c r="AC16" s="31">
        <v>0</v>
      </c>
      <c r="AD16" s="30"/>
      <c r="AE16" s="30">
        <f>+[1]DEPURADO!K10</f>
        <v>0</v>
      </c>
      <c r="AF16" s="30">
        <v>0</v>
      </c>
      <c r="AG16" s="30">
        <f t="shared" si="6"/>
        <v>0</v>
      </c>
      <c r="AH16" s="30">
        <v>0</v>
      </c>
      <c r="AI16" s="30" t="str">
        <f>+[1]DEPURADO!G10</f>
        <v>NO RADICADA</v>
      </c>
      <c r="AJ16" s="32"/>
      <c r="AK16" s="33"/>
    </row>
    <row r="17" spans="1:37" s="34" customFormat="1" x14ac:dyDescent="0.25">
      <c r="A17" s="23">
        <f t="shared" si="0"/>
        <v>9</v>
      </c>
      <c r="B17" s="24" t="s">
        <v>44</v>
      </c>
      <c r="C17" s="23">
        <f>+[1]DEPURADO!A11</f>
        <v>3117088</v>
      </c>
      <c r="D17" s="23">
        <f>+[1]DEPURADO!B11</f>
        <v>3117088</v>
      </c>
      <c r="E17" s="25">
        <f>+[1]DEPURADO!C11</f>
        <v>44833</v>
      </c>
      <c r="F17" s="26" t="str">
        <f>+IF([1]DEPURADO!D11&gt;1,[1]DEPURADO!D11," ")</f>
        <v xml:space="preserve"> </v>
      </c>
      <c r="G17" s="27">
        <f>[1]DEPURADO!F11</f>
        <v>331452</v>
      </c>
      <c r="H17" s="28">
        <v>0</v>
      </c>
      <c r="I17" s="28">
        <f>+[1]DEPURADO!M11+[1]DEPURADO!N11</f>
        <v>0</v>
      </c>
      <c r="J17" s="28">
        <f>+[1]DEPURADO!R11</f>
        <v>0</v>
      </c>
      <c r="K17" s="29">
        <f>+[1]DEPURADO!P11+[1]DEPURADO!Q11</f>
        <v>0</v>
      </c>
      <c r="L17" s="28">
        <v>0</v>
      </c>
      <c r="M17" s="28">
        <v>0</v>
      </c>
      <c r="N17" s="28">
        <f t="shared" si="1"/>
        <v>0</v>
      </c>
      <c r="O17" s="28">
        <f t="shared" si="2"/>
        <v>331452</v>
      </c>
      <c r="P17" s="24">
        <f>IF([1]DEPURADO!H11&gt;1,0,[1]DEPURADO!B11)</f>
        <v>0</v>
      </c>
      <c r="Q17" s="30">
        <f t="shared" si="3"/>
        <v>0</v>
      </c>
      <c r="R17" s="31">
        <f t="shared" si="4"/>
        <v>331452</v>
      </c>
      <c r="S17" s="31">
        <f>+[1]DEPURADO!J11</f>
        <v>0</v>
      </c>
      <c r="T17" s="23" t="s">
        <v>45</v>
      </c>
      <c r="U17" s="31">
        <f>+[1]DEPURADO!I11</f>
        <v>0</v>
      </c>
      <c r="V17" s="30"/>
      <c r="W17" s="23" t="s">
        <v>45</v>
      </c>
      <c r="X17" s="31">
        <f>+[1]DEPURADO!K11+[1]DEPURADO!L11</f>
        <v>0</v>
      </c>
      <c r="Y17" s="23" t="s">
        <v>45</v>
      </c>
      <c r="Z17" s="31">
        <f t="shared" si="5"/>
        <v>0</v>
      </c>
      <c r="AA17" s="31"/>
      <c r="AB17" s="31">
        <v>0</v>
      </c>
      <c r="AC17" s="31">
        <v>0</v>
      </c>
      <c r="AD17" s="30"/>
      <c r="AE17" s="30">
        <f>+[1]DEPURADO!K11</f>
        <v>0</v>
      </c>
      <c r="AF17" s="30">
        <v>0</v>
      </c>
      <c r="AG17" s="30">
        <f t="shared" si="6"/>
        <v>0</v>
      </c>
      <c r="AH17" s="30">
        <v>0</v>
      </c>
      <c r="AI17" s="30" t="str">
        <f>+[1]DEPURADO!G11</f>
        <v>NO RADICADA</v>
      </c>
      <c r="AJ17" s="32"/>
      <c r="AK17" s="33"/>
    </row>
    <row r="18" spans="1:37" s="34" customFormat="1" x14ac:dyDescent="0.25">
      <c r="A18" s="23">
        <f t="shared" si="0"/>
        <v>10</v>
      </c>
      <c r="B18" s="24" t="s">
        <v>44</v>
      </c>
      <c r="C18" s="23">
        <f>+[1]DEPURADO!A12</f>
        <v>3117586</v>
      </c>
      <c r="D18" s="23">
        <f>+[1]DEPURADO!B12</f>
        <v>3117586</v>
      </c>
      <c r="E18" s="25">
        <f>+[1]DEPURADO!C12</f>
        <v>44798</v>
      </c>
      <c r="F18" s="26" t="str">
        <f>+IF([1]DEPURADO!D12&gt;1,[1]DEPURADO!D12," ")</f>
        <v xml:space="preserve"> </v>
      </c>
      <c r="G18" s="27">
        <f>[1]DEPURADO!F12</f>
        <v>3591883</v>
      </c>
      <c r="H18" s="28">
        <v>0</v>
      </c>
      <c r="I18" s="28">
        <f>+[1]DEPURADO!M12+[1]DEPURADO!N12</f>
        <v>0</v>
      </c>
      <c r="J18" s="28">
        <f>+[1]DEPURADO!R12</f>
        <v>0</v>
      </c>
      <c r="K18" s="29">
        <f>+[1]DEPURADO!P12+[1]DEPURADO!Q12</f>
        <v>0</v>
      </c>
      <c r="L18" s="28">
        <v>0</v>
      </c>
      <c r="M18" s="28">
        <v>0</v>
      </c>
      <c r="N18" s="28">
        <f t="shared" si="1"/>
        <v>0</v>
      </c>
      <c r="O18" s="28">
        <f t="shared" si="2"/>
        <v>3591883</v>
      </c>
      <c r="P18" s="24">
        <f>IF([1]DEPURADO!H12&gt;1,0,[1]DEPURADO!B12)</f>
        <v>0</v>
      </c>
      <c r="Q18" s="30">
        <f t="shared" si="3"/>
        <v>0</v>
      </c>
      <c r="R18" s="31">
        <f t="shared" si="4"/>
        <v>3591883</v>
      </c>
      <c r="S18" s="31">
        <f>+[1]DEPURADO!J12</f>
        <v>0</v>
      </c>
      <c r="T18" s="23" t="s">
        <v>45</v>
      </c>
      <c r="U18" s="31">
        <f>+[1]DEPURADO!I12</f>
        <v>0</v>
      </c>
      <c r="V18" s="30"/>
      <c r="W18" s="23" t="s">
        <v>45</v>
      </c>
      <c r="X18" s="31">
        <f>+[1]DEPURADO!K12+[1]DEPURADO!L12</f>
        <v>0</v>
      </c>
      <c r="Y18" s="23" t="s">
        <v>45</v>
      </c>
      <c r="Z18" s="31">
        <f t="shared" si="5"/>
        <v>0</v>
      </c>
      <c r="AA18" s="31"/>
      <c r="AB18" s="31">
        <v>0</v>
      </c>
      <c r="AC18" s="31">
        <v>0</v>
      </c>
      <c r="AD18" s="30"/>
      <c r="AE18" s="30">
        <f>+[1]DEPURADO!K12</f>
        <v>0</v>
      </c>
      <c r="AF18" s="30">
        <v>0</v>
      </c>
      <c r="AG18" s="30">
        <f t="shared" si="6"/>
        <v>0</v>
      </c>
      <c r="AH18" s="30">
        <v>0</v>
      </c>
      <c r="AI18" s="30" t="str">
        <f>+[1]DEPURADO!G12</f>
        <v>NO RADICADA</v>
      </c>
      <c r="AJ18" s="32"/>
      <c r="AK18" s="33"/>
    </row>
    <row r="19" spans="1:37" s="34" customFormat="1" x14ac:dyDescent="0.25">
      <c r="A19" s="23">
        <f t="shared" si="0"/>
        <v>11</v>
      </c>
      <c r="B19" s="24" t="s">
        <v>44</v>
      </c>
      <c r="C19" s="23">
        <f>+[1]DEPURADO!A13</f>
        <v>3125112</v>
      </c>
      <c r="D19" s="23">
        <f>+[1]DEPURADO!B13</f>
        <v>3125112</v>
      </c>
      <c r="E19" s="25">
        <f>+[1]DEPURADO!C13</f>
        <v>44799</v>
      </c>
      <c r="F19" s="26" t="str">
        <f>+IF([1]DEPURADO!D13&gt;1,[1]DEPURADO!D13," ")</f>
        <v xml:space="preserve"> </v>
      </c>
      <c r="G19" s="27">
        <f>[1]DEPURADO!F13</f>
        <v>2659724</v>
      </c>
      <c r="H19" s="28">
        <v>0</v>
      </c>
      <c r="I19" s="28">
        <f>+[1]DEPURADO!M13+[1]DEPURADO!N13</f>
        <v>0</v>
      </c>
      <c r="J19" s="28">
        <f>+[1]DEPURADO!R13</f>
        <v>0</v>
      </c>
      <c r="K19" s="29">
        <f>+[1]DEPURADO!P13+[1]DEPURADO!Q13</f>
        <v>0</v>
      </c>
      <c r="L19" s="28">
        <v>0</v>
      </c>
      <c r="M19" s="28">
        <v>0</v>
      </c>
      <c r="N19" s="28">
        <f t="shared" si="1"/>
        <v>0</v>
      </c>
      <c r="O19" s="28">
        <f t="shared" si="2"/>
        <v>2659724</v>
      </c>
      <c r="P19" s="24">
        <f>IF([1]DEPURADO!H13&gt;1,0,[1]DEPURADO!B13)</f>
        <v>0</v>
      </c>
      <c r="Q19" s="30">
        <f t="shared" si="3"/>
        <v>0</v>
      </c>
      <c r="R19" s="31">
        <f t="shared" si="4"/>
        <v>2659724</v>
      </c>
      <c r="S19" s="31">
        <f>+[1]DEPURADO!J13</f>
        <v>0</v>
      </c>
      <c r="T19" s="23" t="s">
        <v>45</v>
      </c>
      <c r="U19" s="31">
        <f>+[1]DEPURADO!I13</f>
        <v>0</v>
      </c>
      <c r="V19" s="30"/>
      <c r="W19" s="23" t="s">
        <v>45</v>
      </c>
      <c r="X19" s="31">
        <f>+[1]DEPURADO!K13+[1]DEPURADO!L13</f>
        <v>0</v>
      </c>
      <c r="Y19" s="23" t="s">
        <v>45</v>
      </c>
      <c r="Z19" s="31">
        <f t="shared" si="5"/>
        <v>0</v>
      </c>
      <c r="AA19" s="31"/>
      <c r="AB19" s="31">
        <v>0</v>
      </c>
      <c r="AC19" s="31">
        <v>0</v>
      </c>
      <c r="AD19" s="30"/>
      <c r="AE19" s="30">
        <f>+[1]DEPURADO!K13</f>
        <v>0</v>
      </c>
      <c r="AF19" s="30">
        <v>0</v>
      </c>
      <c r="AG19" s="30">
        <f t="shared" si="6"/>
        <v>0</v>
      </c>
      <c r="AH19" s="30">
        <v>0</v>
      </c>
      <c r="AI19" s="30" t="str">
        <f>+[1]DEPURADO!G13</f>
        <v>NO RADICADA</v>
      </c>
      <c r="AJ19" s="32"/>
      <c r="AK19" s="33"/>
    </row>
    <row r="20" spans="1:37" s="34" customFormat="1" x14ac:dyDescent="0.25">
      <c r="A20" s="23">
        <f t="shared" si="0"/>
        <v>12</v>
      </c>
      <c r="B20" s="24" t="s">
        <v>44</v>
      </c>
      <c r="C20" s="23">
        <f>+[1]DEPURADO!A14</f>
        <v>3149673</v>
      </c>
      <c r="D20" s="23">
        <f>+[1]DEPURADO!B14</f>
        <v>3149673</v>
      </c>
      <c r="E20" s="25">
        <f>+[1]DEPURADO!C14</f>
        <v>44184</v>
      </c>
      <c r="F20" s="26" t="str">
        <f>+IF([1]DEPURADO!D14&gt;1,[1]DEPURADO!D14," ")</f>
        <v xml:space="preserve"> </v>
      </c>
      <c r="G20" s="27">
        <f>[1]DEPURADO!F14</f>
        <v>177900</v>
      </c>
      <c r="H20" s="28">
        <v>0</v>
      </c>
      <c r="I20" s="28">
        <f>+[1]DEPURADO!M14+[1]DEPURADO!N14</f>
        <v>0</v>
      </c>
      <c r="J20" s="28">
        <f>+[1]DEPURADO!R14</f>
        <v>0</v>
      </c>
      <c r="K20" s="29">
        <f>+[1]DEPURADO!P14+[1]DEPURADO!Q14</f>
        <v>0</v>
      </c>
      <c r="L20" s="28">
        <v>0</v>
      </c>
      <c r="M20" s="28">
        <v>0</v>
      </c>
      <c r="N20" s="28">
        <f t="shared" si="1"/>
        <v>0</v>
      </c>
      <c r="O20" s="28">
        <f t="shared" si="2"/>
        <v>177900</v>
      </c>
      <c r="P20" s="24">
        <f>IF([1]DEPURADO!H14&gt;1,0,[1]DEPURADO!B14)</f>
        <v>0</v>
      </c>
      <c r="Q20" s="30">
        <f t="shared" si="3"/>
        <v>0</v>
      </c>
      <c r="R20" s="31">
        <f t="shared" si="4"/>
        <v>177900</v>
      </c>
      <c r="S20" s="31">
        <f>+[1]DEPURADO!J14</f>
        <v>0</v>
      </c>
      <c r="T20" s="23" t="s">
        <v>45</v>
      </c>
      <c r="U20" s="31">
        <f>+[1]DEPURADO!I14</f>
        <v>0</v>
      </c>
      <c r="V20" s="30"/>
      <c r="W20" s="23" t="s">
        <v>45</v>
      </c>
      <c r="X20" s="31">
        <f>+[1]DEPURADO!K14+[1]DEPURADO!L14</f>
        <v>0</v>
      </c>
      <c r="Y20" s="23" t="s">
        <v>45</v>
      </c>
      <c r="Z20" s="31">
        <f t="shared" si="5"/>
        <v>0</v>
      </c>
      <c r="AA20" s="31"/>
      <c r="AB20" s="31">
        <v>0</v>
      </c>
      <c r="AC20" s="31">
        <v>0</v>
      </c>
      <c r="AD20" s="30"/>
      <c r="AE20" s="30">
        <f>+[1]DEPURADO!K14</f>
        <v>0</v>
      </c>
      <c r="AF20" s="30">
        <v>0</v>
      </c>
      <c r="AG20" s="30">
        <f t="shared" si="6"/>
        <v>0</v>
      </c>
      <c r="AH20" s="30">
        <v>0</v>
      </c>
      <c r="AI20" s="30" t="str">
        <f>+[1]DEPURADO!G14</f>
        <v>NO RADICADA</v>
      </c>
      <c r="AJ20" s="32"/>
      <c r="AK20" s="33"/>
    </row>
    <row r="21" spans="1:37" s="34" customFormat="1" x14ac:dyDescent="0.25">
      <c r="A21" s="23">
        <f t="shared" si="0"/>
        <v>13</v>
      </c>
      <c r="B21" s="24" t="s">
        <v>44</v>
      </c>
      <c r="C21" s="23">
        <f>+[1]DEPURADO!A15</f>
        <v>3159113</v>
      </c>
      <c r="D21" s="23">
        <f>+[1]DEPURADO!B15</f>
        <v>3159113</v>
      </c>
      <c r="E21" s="25">
        <f>+[1]DEPURADO!C15</f>
        <v>44384</v>
      </c>
      <c r="F21" s="26" t="str">
        <f>+IF([1]DEPURADO!D15&gt;1,[1]DEPURADO!D15," ")</f>
        <v xml:space="preserve"> </v>
      </c>
      <c r="G21" s="27">
        <f>[1]DEPURADO!F15</f>
        <v>579652</v>
      </c>
      <c r="H21" s="28">
        <v>0</v>
      </c>
      <c r="I21" s="28">
        <f>+[1]DEPURADO!M15+[1]DEPURADO!N15</f>
        <v>0</v>
      </c>
      <c r="J21" s="28">
        <f>+[1]DEPURADO!R15</f>
        <v>0</v>
      </c>
      <c r="K21" s="29">
        <f>+[1]DEPURADO!P15+[1]DEPURADO!Q15</f>
        <v>0</v>
      </c>
      <c r="L21" s="28">
        <v>0</v>
      </c>
      <c r="M21" s="28">
        <v>0</v>
      </c>
      <c r="N21" s="28">
        <f t="shared" si="1"/>
        <v>0</v>
      </c>
      <c r="O21" s="28">
        <f t="shared" si="2"/>
        <v>579652</v>
      </c>
      <c r="P21" s="24">
        <f>IF([1]DEPURADO!H15&gt;1,0,[1]DEPURADO!B15)</f>
        <v>0</v>
      </c>
      <c r="Q21" s="30">
        <f t="shared" si="3"/>
        <v>0</v>
      </c>
      <c r="R21" s="31">
        <f t="shared" si="4"/>
        <v>579652</v>
      </c>
      <c r="S21" s="31">
        <f>+[1]DEPURADO!J15</f>
        <v>0</v>
      </c>
      <c r="T21" s="23" t="s">
        <v>45</v>
      </c>
      <c r="U21" s="31">
        <f>+[1]DEPURADO!I15</f>
        <v>0</v>
      </c>
      <c r="V21" s="30"/>
      <c r="W21" s="23" t="s">
        <v>45</v>
      </c>
      <c r="X21" s="31">
        <f>+[1]DEPURADO!K15+[1]DEPURADO!L15</f>
        <v>0</v>
      </c>
      <c r="Y21" s="23" t="s">
        <v>45</v>
      </c>
      <c r="Z21" s="31">
        <f t="shared" si="5"/>
        <v>0</v>
      </c>
      <c r="AA21" s="31"/>
      <c r="AB21" s="31">
        <v>0</v>
      </c>
      <c r="AC21" s="31">
        <v>0</v>
      </c>
      <c r="AD21" s="30"/>
      <c r="AE21" s="30">
        <f>+[1]DEPURADO!K15</f>
        <v>0</v>
      </c>
      <c r="AF21" s="30">
        <v>0</v>
      </c>
      <c r="AG21" s="30">
        <f t="shared" si="6"/>
        <v>0</v>
      </c>
      <c r="AH21" s="30">
        <v>0</v>
      </c>
      <c r="AI21" s="30" t="str">
        <f>+[1]DEPURADO!G15</f>
        <v>NO RADICADA</v>
      </c>
      <c r="AJ21" s="32"/>
      <c r="AK21" s="33"/>
    </row>
    <row r="22" spans="1:37" s="34" customFormat="1" x14ac:dyDescent="0.25">
      <c r="A22" s="23">
        <f t="shared" si="0"/>
        <v>14</v>
      </c>
      <c r="B22" s="24" t="s">
        <v>44</v>
      </c>
      <c r="C22" s="23">
        <f>+[1]DEPURADO!A16</f>
        <v>3165594</v>
      </c>
      <c r="D22" s="23">
        <f>+[1]DEPURADO!B16</f>
        <v>3165594</v>
      </c>
      <c r="E22" s="25">
        <f>+[1]DEPURADO!C16</f>
        <v>44306</v>
      </c>
      <c r="F22" s="26" t="str">
        <f>+IF([1]DEPURADO!D16&gt;1,[1]DEPURADO!D16," ")</f>
        <v xml:space="preserve"> </v>
      </c>
      <c r="G22" s="27">
        <f>[1]DEPURADO!F16</f>
        <v>64754</v>
      </c>
      <c r="H22" s="28">
        <v>0</v>
      </c>
      <c r="I22" s="28">
        <f>+[1]DEPURADO!M16+[1]DEPURADO!N16</f>
        <v>0</v>
      </c>
      <c r="J22" s="28">
        <f>+[1]DEPURADO!R16</f>
        <v>0</v>
      </c>
      <c r="K22" s="29">
        <f>+[1]DEPURADO!P16+[1]DEPURADO!Q16</f>
        <v>0</v>
      </c>
      <c r="L22" s="28">
        <v>0</v>
      </c>
      <c r="M22" s="28">
        <v>0</v>
      </c>
      <c r="N22" s="28">
        <f t="shared" si="1"/>
        <v>0</v>
      </c>
      <c r="O22" s="28">
        <f t="shared" si="2"/>
        <v>64754</v>
      </c>
      <c r="P22" s="24">
        <f>IF([1]DEPURADO!H16&gt;1,0,[1]DEPURADO!B16)</f>
        <v>0</v>
      </c>
      <c r="Q22" s="30">
        <f t="shared" si="3"/>
        <v>0</v>
      </c>
      <c r="R22" s="31">
        <f t="shared" si="4"/>
        <v>64754</v>
      </c>
      <c r="S22" s="31">
        <f>+[1]DEPURADO!J16</f>
        <v>0</v>
      </c>
      <c r="T22" s="23" t="s">
        <v>45</v>
      </c>
      <c r="U22" s="31">
        <f>+[1]DEPURADO!I16</f>
        <v>0</v>
      </c>
      <c r="V22" s="30"/>
      <c r="W22" s="23" t="s">
        <v>45</v>
      </c>
      <c r="X22" s="31">
        <f>+[1]DEPURADO!K16+[1]DEPURADO!L16</f>
        <v>0</v>
      </c>
      <c r="Y22" s="23" t="s">
        <v>45</v>
      </c>
      <c r="Z22" s="31">
        <f t="shared" si="5"/>
        <v>0</v>
      </c>
      <c r="AA22" s="31"/>
      <c r="AB22" s="31">
        <v>0</v>
      </c>
      <c r="AC22" s="31">
        <v>0</v>
      </c>
      <c r="AD22" s="30"/>
      <c r="AE22" s="30">
        <f>+[1]DEPURADO!K16</f>
        <v>0</v>
      </c>
      <c r="AF22" s="30">
        <v>0</v>
      </c>
      <c r="AG22" s="30">
        <f t="shared" si="6"/>
        <v>0</v>
      </c>
      <c r="AH22" s="30">
        <v>0</v>
      </c>
      <c r="AI22" s="30" t="str">
        <f>+[1]DEPURADO!G16</f>
        <v>NO RADICADA</v>
      </c>
      <c r="AJ22" s="32"/>
      <c r="AK22" s="33"/>
    </row>
    <row r="23" spans="1:37" s="34" customFormat="1" x14ac:dyDescent="0.25">
      <c r="A23" s="23">
        <f t="shared" si="0"/>
        <v>15</v>
      </c>
      <c r="B23" s="24" t="s">
        <v>44</v>
      </c>
      <c r="C23" s="23">
        <f>+[1]DEPURADO!A17</f>
        <v>3185418</v>
      </c>
      <c r="D23" s="23">
        <f>+[1]DEPURADO!B17</f>
        <v>3185418</v>
      </c>
      <c r="E23" s="25">
        <f>+[1]DEPURADO!C17</f>
        <v>45005</v>
      </c>
      <c r="F23" s="26" t="str">
        <f>+IF([1]DEPURADO!D17&gt;1,[1]DEPURADO!D17," ")</f>
        <v xml:space="preserve"> </v>
      </c>
      <c r="G23" s="27">
        <f>[1]DEPURADO!F17</f>
        <v>76173</v>
      </c>
      <c r="H23" s="28">
        <v>0</v>
      </c>
      <c r="I23" s="28">
        <f>+[1]DEPURADO!M17+[1]DEPURADO!N17</f>
        <v>0</v>
      </c>
      <c r="J23" s="28">
        <f>+[1]DEPURADO!R17</f>
        <v>0</v>
      </c>
      <c r="K23" s="29">
        <f>+[1]DEPURADO!P17+[1]DEPURADO!Q17</f>
        <v>0</v>
      </c>
      <c r="L23" s="28">
        <v>0</v>
      </c>
      <c r="M23" s="28">
        <v>0</v>
      </c>
      <c r="N23" s="28">
        <f t="shared" si="1"/>
        <v>0</v>
      </c>
      <c r="O23" s="28">
        <f t="shared" si="2"/>
        <v>76173</v>
      </c>
      <c r="P23" s="24">
        <f>IF([1]DEPURADO!H17&gt;1,0,[1]DEPURADO!B17)</f>
        <v>0</v>
      </c>
      <c r="Q23" s="30">
        <f t="shared" si="3"/>
        <v>0</v>
      </c>
      <c r="R23" s="31">
        <f t="shared" si="4"/>
        <v>76173</v>
      </c>
      <c r="S23" s="31">
        <f>+[1]DEPURADO!J17</f>
        <v>0</v>
      </c>
      <c r="T23" s="23" t="s">
        <v>45</v>
      </c>
      <c r="U23" s="31">
        <f>+[1]DEPURADO!I17</f>
        <v>0</v>
      </c>
      <c r="V23" s="30"/>
      <c r="W23" s="23" t="s">
        <v>45</v>
      </c>
      <c r="X23" s="31">
        <f>+[1]DEPURADO!K17+[1]DEPURADO!L17</f>
        <v>0</v>
      </c>
      <c r="Y23" s="23" t="s">
        <v>45</v>
      </c>
      <c r="Z23" s="31">
        <f t="shared" si="5"/>
        <v>0</v>
      </c>
      <c r="AA23" s="31"/>
      <c r="AB23" s="31">
        <v>0</v>
      </c>
      <c r="AC23" s="31">
        <v>0</v>
      </c>
      <c r="AD23" s="30"/>
      <c r="AE23" s="30">
        <f>+[1]DEPURADO!K17</f>
        <v>0</v>
      </c>
      <c r="AF23" s="30">
        <v>0</v>
      </c>
      <c r="AG23" s="30">
        <f t="shared" si="6"/>
        <v>0</v>
      </c>
      <c r="AH23" s="30">
        <v>0</v>
      </c>
      <c r="AI23" s="30" t="str">
        <f>+[1]DEPURADO!G17</f>
        <v>NO RADICADA</v>
      </c>
      <c r="AJ23" s="32"/>
      <c r="AK23" s="33"/>
    </row>
    <row r="24" spans="1:37" s="34" customFormat="1" x14ac:dyDescent="0.25">
      <c r="A24" s="23">
        <f t="shared" si="0"/>
        <v>16</v>
      </c>
      <c r="B24" s="24" t="s">
        <v>44</v>
      </c>
      <c r="C24" s="23">
        <f>+[1]DEPURADO!A18</f>
        <v>3185425</v>
      </c>
      <c r="D24" s="23">
        <f>+[1]DEPURADO!B18</f>
        <v>3185425</v>
      </c>
      <c r="E24" s="25">
        <f>+[1]DEPURADO!C18</f>
        <v>44928</v>
      </c>
      <c r="F24" s="26" t="str">
        <f>+IF([1]DEPURADO!D18&gt;1,[1]DEPURADO!D18," ")</f>
        <v xml:space="preserve"> </v>
      </c>
      <c r="G24" s="27">
        <f>[1]DEPURADO!F18</f>
        <v>212279</v>
      </c>
      <c r="H24" s="28">
        <v>0</v>
      </c>
      <c r="I24" s="28">
        <f>+[1]DEPURADO!M18+[1]DEPURADO!N18</f>
        <v>0</v>
      </c>
      <c r="J24" s="28">
        <f>+[1]DEPURADO!R18</f>
        <v>0</v>
      </c>
      <c r="K24" s="29">
        <f>+[1]DEPURADO!P18+[1]DEPURADO!Q18</f>
        <v>0</v>
      </c>
      <c r="L24" s="28">
        <v>0</v>
      </c>
      <c r="M24" s="28">
        <v>0</v>
      </c>
      <c r="N24" s="28">
        <f t="shared" si="1"/>
        <v>0</v>
      </c>
      <c r="O24" s="28">
        <f t="shared" si="2"/>
        <v>212279</v>
      </c>
      <c r="P24" s="24">
        <f>IF([1]DEPURADO!H18&gt;1,0,[1]DEPURADO!B18)</f>
        <v>0</v>
      </c>
      <c r="Q24" s="30">
        <f t="shared" si="3"/>
        <v>0</v>
      </c>
      <c r="R24" s="31">
        <f t="shared" si="4"/>
        <v>212279</v>
      </c>
      <c r="S24" s="31">
        <f>+[1]DEPURADO!J18</f>
        <v>0</v>
      </c>
      <c r="T24" s="23" t="s">
        <v>45</v>
      </c>
      <c r="U24" s="31">
        <f>+[1]DEPURADO!I18</f>
        <v>0</v>
      </c>
      <c r="V24" s="30"/>
      <c r="W24" s="23" t="s">
        <v>45</v>
      </c>
      <c r="X24" s="31">
        <f>+[1]DEPURADO!K18+[1]DEPURADO!L18</f>
        <v>0</v>
      </c>
      <c r="Y24" s="23" t="s">
        <v>45</v>
      </c>
      <c r="Z24" s="31">
        <f t="shared" si="5"/>
        <v>0</v>
      </c>
      <c r="AA24" s="31"/>
      <c r="AB24" s="31">
        <v>0</v>
      </c>
      <c r="AC24" s="31">
        <v>0</v>
      </c>
      <c r="AD24" s="30"/>
      <c r="AE24" s="30">
        <f>+[1]DEPURADO!K18</f>
        <v>0</v>
      </c>
      <c r="AF24" s="30">
        <v>0</v>
      </c>
      <c r="AG24" s="30">
        <f t="shared" si="6"/>
        <v>0</v>
      </c>
      <c r="AH24" s="30">
        <v>0</v>
      </c>
      <c r="AI24" s="30" t="str">
        <f>+[1]DEPURADO!G18</f>
        <v>NO RADICADA</v>
      </c>
      <c r="AJ24" s="32"/>
      <c r="AK24" s="33"/>
    </row>
    <row r="25" spans="1:37" s="34" customFormat="1" x14ac:dyDescent="0.25">
      <c r="A25" s="23">
        <f t="shared" si="0"/>
        <v>17</v>
      </c>
      <c r="B25" s="24" t="s">
        <v>44</v>
      </c>
      <c r="C25" s="23">
        <f>+[1]DEPURADO!A19</f>
        <v>3185442</v>
      </c>
      <c r="D25" s="23">
        <f>+[1]DEPURADO!B19</f>
        <v>3185442</v>
      </c>
      <c r="E25" s="25">
        <f>+[1]DEPURADO!C19</f>
        <v>44970</v>
      </c>
      <c r="F25" s="26" t="str">
        <f>+IF([1]DEPURADO!D19&gt;1,[1]DEPURADO!D19," ")</f>
        <v xml:space="preserve"> </v>
      </c>
      <c r="G25" s="27">
        <f>[1]DEPURADO!F19</f>
        <v>1522814</v>
      </c>
      <c r="H25" s="28">
        <v>0</v>
      </c>
      <c r="I25" s="28">
        <f>+[1]DEPURADO!M19+[1]DEPURADO!N19</f>
        <v>0</v>
      </c>
      <c r="J25" s="28">
        <f>+[1]DEPURADO!R19</f>
        <v>0</v>
      </c>
      <c r="K25" s="29">
        <f>+[1]DEPURADO!P19+[1]DEPURADO!Q19</f>
        <v>0</v>
      </c>
      <c r="L25" s="28">
        <v>0</v>
      </c>
      <c r="M25" s="28">
        <v>0</v>
      </c>
      <c r="N25" s="28">
        <f t="shared" si="1"/>
        <v>0</v>
      </c>
      <c r="O25" s="28">
        <f t="shared" si="2"/>
        <v>1522814</v>
      </c>
      <c r="P25" s="24">
        <f>IF([1]DEPURADO!H19&gt;1,0,[1]DEPURADO!B19)</f>
        <v>0</v>
      </c>
      <c r="Q25" s="30">
        <f t="shared" si="3"/>
        <v>0</v>
      </c>
      <c r="R25" s="31">
        <f t="shared" si="4"/>
        <v>1522814</v>
      </c>
      <c r="S25" s="31">
        <f>+[1]DEPURADO!J19</f>
        <v>0</v>
      </c>
      <c r="T25" s="23" t="s">
        <v>45</v>
      </c>
      <c r="U25" s="31">
        <f>+[1]DEPURADO!I19</f>
        <v>0</v>
      </c>
      <c r="V25" s="30"/>
      <c r="W25" s="23" t="s">
        <v>45</v>
      </c>
      <c r="X25" s="31">
        <f>+[1]DEPURADO!K19+[1]DEPURADO!L19</f>
        <v>0</v>
      </c>
      <c r="Y25" s="23" t="s">
        <v>45</v>
      </c>
      <c r="Z25" s="31">
        <f t="shared" si="5"/>
        <v>0</v>
      </c>
      <c r="AA25" s="31"/>
      <c r="AB25" s="31">
        <v>0</v>
      </c>
      <c r="AC25" s="31">
        <v>0</v>
      </c>
      <c r="AD25" s="30"/>
      <c r="AE25" s="30">
        <f>+[1]DEPURADO!K19</f>
        <v>0</v>
      </c>
      <c r="AF25" s="30">
        <v>0</v>
      </c>
      <c r="AG25" s="30">
        <f t="shared" si="6"/>
        <v>0</v>
      </c>
      <c r="AH25" s="30">
        <v>0</v>
      </c>
      <c r="AI25" s="30" t="str">
        <f>+[1]DEPURADO!G19</f>
        <v>NO RADICADA</v>
      </c>
      <c r="AJ25" s="32"/>
      <c r="AK25" s="33"/>
    </row>
    <row r="26" spans="1:37" s="34" customFormat="1" x14ac:dyDescent="0.25">
      <c r="A26" s="23">
        <f t="shared" si="0"/>
        <v>18</v>
      </c>
      <c r="B26" s="24" t="s">
        <v>44</v>
      </c>
      <c r="C26" s="23">
        <f>+[1]DEPURADO!A20</f>
        <v>3185479</v>
      </c>
      <c r="D26" s="23">
        <f>+[1]DEPURADO!B20</f>
        <v>3185479</v>
      </c>
      <c r="E26" s="25">
        <f>+[1]DEPURADO!C20</f>
        <v>45042</v>
      </c>
      <c r="F26" s="26" t="str">
        <f>+IF([1]DEPURADO!D20&gt;1,[1]DEPURADO!D20," ")</f>
        <v xml:space="preserve"> </v>
      </c>
      <c r="G26" s="27">
        <f>[1]DEPURADO!F20</f>
        <v>370143</v>
      </c>
      <c r="H26" s="28">
        <v>0</v>
      </c>
      <c r="I26" s="28">
        <f>+[1]DEPURADO!M20+[1]DEPURADO!N20</f>
        <v>0</v>
      </c>
      <c r="J26" s="28">
        <f>+[1]DEPURADO!R20</f>
        <v>0</v>
      </c>
      <c r="K26" s="29">
        <f>+[1]DEPURADO!P20+[1]DEPURADO!Q20</f>
        <v>0</v>
      </c>
      <c r="L26" s="28">
        <v>0</v>
      </c>
      <c r="M26" s="28">
        <v>0</v>
      </c>
      <c r="N26" s="28">
        <f t="shared" si="1"/>
        <v>0</v>
      </c>
      <c r="O26" s="28">
        <f t="shared" si="2"/>
        <v>370143</v>
      </c>
      <c r="P26" s="24">
        <f>IF([1]DEPURADO!H20&gt;1,0,[1]DEPURADO!B20)</f>
        <v>0</v>
      </c>
      <c r="Q26" s="30">
        <f t="shared" si="3"/>
        <v>0</v>
      </c>
      <c r="R26" s="31">
        <f t="shared" si="4"/>
        <v>370143</v>
      </c>
      <c r="S26" s="31">
        <f>+[1]DEPURADO!J20</f>
        <v>0</v>
      </c>
      <c r="T26" s="23" t="s">
        <v>45</v>
      </c>
      <c r="U26" s="31">
        <f>+[1]DEPURADO!I20</f>
        <v>0</v>
      </c>
      <c r="V26" s="30"/>
      <c r="W26" s="23" t="s">
        <v>45</v>
      </c>
      <c r="X26" s="31">
        <f>+[1]DEPURADO!K20+[1]DEPURADO!L20</f>
        <v>0</v>
      </c>
      <c r="Y26" s="23" t="s">
        <v>45</v>
      </c>
      <c r="Z26" s="31">
        <f t="shared" si="5"/>
        <v>0</v>
      </c>
      <c r="AA26" s="31"/>
      <c r="AB26" s="31">
        <v>0</v>
      </c>
      <c r="AC26" s="31">
        <v>0</v>
      </c>
      <c r="AD26" s="30"/>
      <c r="AE26" s="30">
        <f>+[1]DEPURADO!K20</f>
        <v>0</v>
      </c>
      <c r="AF26" s="30">
        <v>0</v>
      </c>
      <c r="AG26" s="30">
        <f t="shared" si="6"/>
        <v>0</v>
      </c>
      <c r="AH26" s="30">
        <v>0</v>
      </c>
      <c r="AI26" s="30" t="str">
        <f>+[1]DEPURADO!G20</f>
        <v>NO RADICADA</v>
      </c>
      <c r="AJ26" s="32"/>
      <c r="AK26" s="33"/>
    </row>
    <row r="27" spans="1:37" x14ac:dyDescent="0.25">
      <c r="A27" s="35" t="s">
        <v>46</v>
      </c>
      <c r="B27" s="35"/>
      <c r="C27" s="35"/>
      <c r="D27" s="35"/>
      <c r="E27" s="35"/>
      <c r="F27" s="35"/>
      <c r="G27" s="36">
        <f>SUM(G9:G26)</f>
        <v>13357244</v>
      </c>
      <c r="H27" s="36">
        <f>SUM(H9:H26)</f>
        <v>0</v>
      </c>
      <c r="I27" s="36">
        <f>SUM(I9:I26)</f>
        <v>0</v>
      </c>
      <c r="J27" s="36">
        <f>SUM(J9:J26)</f>
        <v>0</v>
      </c>
      <c r="K27" s="36">
        <f>SUM(K9:K26)</f>
        <v>0</v>
      </c>
      <c r="L27" s="36">
        <f>SUM(L9:L26)</f>
        <v>0</v>
      </c>
      <c r="M27" s="36">
        <f>SUM(M9:M26)</f>
        <v>0</v>
      </c>
      <c r="N27" s="36">
        <f>SUM(N9:N26)</f>
        <v>0</v>
      </c>
      <c r="O27" s="36">
        <f>SUM(O9:O26)</f>
        <v>13357244</v>
      </c>
      <c r="P27" s="36"/>
      <c r="Q27" s="36">
        <f>SUM(Q9:Q26)</f>
        <v>0</v>
      </c>
      <c r="R27" s="36">
        <f>SUM(R9:R26)</f>
        <v>13357244</v>
      </c>
      <c r="S27" s="36">
        <f>SUM(S9:S26)</f>
        <v>0</v>
      </c>
      <c r="T27" s="37"/>
      <c r="U27" s="36">
        <f>SUM(U9:U26)</f>
        <v>0</v>
      </c>
      <c r="V27" s="37"/>
      <c r="W27" s="37"/>
      <c r="X27" s="36">
        <f>SUM(X9:X26)</f>
        <v>0</v>
      </c>
      <c r="Y27" s="37"/>
      <c r="Z27" s="36">
        <f>SUM(Z9:Z26)</f>
        <v>0</v>
      </c>
      <c r="AA27" s="36">
        <f>SUM(AA9:AA26)</f>
        <v>0</v>
      </c>
      <c r="AB27" s="36">
        <f>SUM(AB9:AB26)</f>
        <v>0</v>
      </c>
      <c r="AC27" s="36">
        <f>SUM(AC9:AC26)</f>
        <v>0</v>
      </c>
      <c r="AD27" s="36">
        <f>SUM(AD9:AD26)</f>
        <v>0</v>
      </c>
      <c r="AE27" s="36">
        <f>SUM(AE9:AE26)</f>
        <v>0</v>
      </c>
      <c r="AF27" s="36">
        <f>SUM(AF9:AF26)</f>
        <v>0</v>
      </c>
      <c r="AG27" s="36">
        <f>SUM(AG9:AG26)</f>
        <v>0</v>
      </c>
      <c r="AH27" s="38"/>
    </row>
    <row r="30" spans="1:37" x14ac:dyDescent="0.25">
      <c r="B30" s="39" t="s">
        <v>47</v>
      </c>
      <c r="C30" s="40"/>
      <c r="D30" s="41"/>
      <c r="E30" s="40"/>
    </row>
    <row r="31" spans="1:37" x14ac:dyDescent="0.25">
      <c r="B31" s="40"/>
      <c r="C31" s="41"/>
      <c r="D31" s="40"/>
      <c r="E31" s="40"/>
    </row>
    <row r="32" spans="1:37" x14ac:dyDescent="0.25">
      <c r="B32" s="39" t="s">
        <v>48</v>
      </c>
      <c r="C32" s="40"/>
      <c r="D32" s="42" t="str">
        <f>+'[1]ACTA ANA'!C9</f>
        <v>LUISA MATUTE ROMERO</v>
      </c>
      <c r="E32" s="40"/>
    </row>
    <row r="33" spans="2:5" x14ac:dyDescent="0.25">
      <c r="B33" s="39" t="s">
        <v>49</v>
      </c>
      <c r="C33" s="40"/>
      <c r="D33" s="43">
        <f>+E5</f>
        <v>45077</v>
      </c>
      <c r="E33" s="40"/>
    </row>
    <row r="35" spans="2:5" x14ac:dyDescent="0.25">
      <c r="B35" s="39" t="s">
        <v>50</v>
      </c>
      <c r="D35" t="str">
        <f>+'[1]ACTA ANA'!H9</f>
        <v>DANA VALENTINA RODRIGUEZ</v>
      </c>
    </row>
  </sheetData>
  <autoFilter ref="A8:AK26" xr:uid="{F00F8345-CECE-4655-A167-C5B8BC796591}"/>
  <mergeCells count="3">
    <mergeCell ref="A7:O7"/>
    <mergeCell ref="P7:AG7"/>
    <mergeCell ref="A27:F27"/>
  </mergeCells>
  <dataValidations count="2">
    <dataValidation type="custom" allowBlank="1" showInputMessage="1" showErrorMessage="1" sqref="AG9:AG26 F9:F26 L9:O26 X9:X26 AE9:AE26 AI9:AI26 Z9:Z26 Q9:Q26" xr:uid="{47722598-AF37-413F-95EE-C9C0A37BE45A}">
      <formula1>0</formula1>
    </dataValidation>
    <dataValidation type="custom" allowBlank="1" showInputMessage="1" showErrorMessage="1" sqref="M6" xr:uid="{478F3AC8-ABEF-4450-A6E0-CB51724E2982}">
      <formula1>L8</formula1>
    </dataValidation>
  </dataValidations>
  <printOptions horizontalCentered="1" verticalCentered="1"/>
  <pageMargins left="0.70866141732283472" right="0.70866141732283472" top="1.5748031496062993" bottom="1.5748031496062993" header="0" footer="0.11811023622047245"/>
  <pageSetup paperSize="5" scale="30" orientation="landscape" r:id="rId1"/>
  <headerFooter>
    <oddHeader>&amp;L&amp;G&amp;C
&amp;G</oddHeader>
    <oddFooter>&amp;L&amp;G&amp;R
&amp;N</oddFooter>
  </headerFooter>
  <legacy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FORMATO AIFT010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Luisa Fernanda Matute Romero</dc:creator>
  <cp:lastModifiedBy>Luisa Fernanda Matute Romero</cp:lastModifiedBy>
  <dcterms:created xsi:type="dcterms:W3CDTF">2023-05-30T22:47:13Z</dcterms:created>
  <dcterms:modified xsi:type="dcterms:W3CDTF">2023-05-30T22:47:45Z</dcterms:modified>
</cp:coreProperties>
</file>