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HOCO- CAUCA-VALLE DEL CAUCA\FUNDACION CLINICA VALLE DEL LILI\"/>
    </mc:Choice>
  </mc:AlternateContent>
  <xr:revisionPtr revIDLastSave="0" documentId="8_{0AB8947B-C649-4AF5-96BC-2C7ECA829ADB}" xr6:coauthVersionLast="47" xr6:coauthVersionMax="47" xr10:uidLastSave="{00000000-0000-0000-0000-000000000000}"/>
  <bookViews>
    <workbookView xWindow="-120" yWindow="-120" windowWidth="29040" windowHeight="15840" xr2:uid="{274353E0-6A5C-4E8A-ACAA-631EBD86010E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7" i="1"/>
  <c r="AF22" i="1"/>
  <c r="AD22" i="1"/>
  <c r="AC22" i="1"/>
  <c r="AB22" i="1"/>
  <c r="AA22" i="1"/>
  <c r="M22" i="1"/>
  <c r="L22" i="1"/>
  <c r="H22" i="1"/>
  <c r="AI20" i="1"/>
  <c r="AE20" i="1"/>
  <c r="X20" i="1"/>
  <c r="Z20" i="1" s="1"/>
  <c r="U20" i="1"/>
  <c r="S20" i="1"/>
  <c r="Q20" i="1"/>
  <c r="P20" i="1"/>
  <c r="K20" i="1"/>
  <c r="J20" i="1"/>
  <c r="N20" i="1" s="1"/>
  <c r="I20" i="1"/>
  <c r="G20" i="1"/>
  <c r="R20" i="1" s="1"/>
  <c r="F20" i="1"/>
  <c r="E20" i="1"/>
  <c r="D20" i="1"/>
  <c r="C20" i="1"/>
  <c r="AI19" i="1"/>
  <c r="AE19" i="1"/>
  <c r="Z19" i="1"/>
  <c r="X19" i="1"/>
  <c r="U19" i="1"/>
  <c r="S19" i="1"/>
  <c r="P19" i="1"/>
  <c r="Q19" i="1" s="1"/>
  <c r="N19" i="1"/>
  <c r="O19" i="1" s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K18" i="1"/>
  <c r="N18" i="1" s="1"/>
  <c r="J18" i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P17" i="1"/>
  <c r="Q17" i="1" s="1"/>
  <c r="N17" i="1"/>
  <c r="K17" i="1"/>
  <c r="J17" i="1"/>
  <c r="I17" i="1"/>
  <c r="G17" i="1"/>
  <c r="AG17" i="1" s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N16" i="1" s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R15" i="1"/>
  <c r="P15" i="1"/>
  <c r="Q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Q14" i="1"/>
  <c r="P14" i="1"/>
  <c r="K14" i="1"/>
  <c r="J14" i="1"/>
  <c r="N14" i="1" s="1"/>
  <c r="I14" i="1"/>
  <c r="G14" i="1"/>
  <c r="AG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O13" i="1" s="1"/>
  <c r="K13" i="1"/>
  <c r="J13" i="1"/>
  <c r="I13" i="1"/>
  <c r="G13" i="1"/>
  <c r="AG13" i="1" s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O12" i="1" s="1"/>
  <c r="G12" i="1"/>
  <c r="AG12" i="1" s="1"/>
  <c r="F12" i="1"/>
  <c r="E12" i="1"/>
  <c r="D12" i="1"/>
  <c r="C12" i="1"/>
  <c r="AI11" i="1"/>
  <c r="AE11" i="1"/>
  <c r="Z11" i="1"/>
  <c r="X11" i="1"/>
  <c r="U11" i="1"/>
  <c r="S11" i="1"/>
  <c r="P11" i="1"/>
  <c r="Q11" i="1" s="1"/>
  <c r="N11" i="1"/>
  <c r="K11" i="1"/>
  <c r="J11" i="1"/>
  <c r="I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Q10" i="1"/>
  <c r="P10" i="1"/>
  <c r="R10" i="1" s="1"/>
  <c r="K10" i="1"/>
  <c r="N10" i="1" s="1"/>
  <c r="J10" i="1"/>
  <c r="I10" i="1"/>
  <c r="O10" i="1" s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I9" i="1"/>
  <c r="AE9" i="1"/>
  <c r="AE22" i="1" s="1"/>
  <c r="Z9" i="1"/>
  <c r="X9" i="1"/>
  <c r="X22" i="1" s="1"/>
  <c r="U9" i="1"/>
  <c r="U22" i="1" s="1"/>
  <c r="S9" i="1"/>
  <c r="S22" i="1" s="1"/>
  <c r="R9" i="1"/>
  <c r="P9" i="1"/>
  <c r="Q9" i="1" s="1"/>
  <c r="N9" i="1"/>
  <c r="K9" i="1"/>
  <c r="K22" i="1" s="1"/>
  <c r="J9" i="1"/>
  <c r="J22" i="1" s="1"/>
  <c r="I9" i="1"/>
  <c r="I22" i="1" s="1"/>
  <c r="G9" i="1"/>
  <c r="G22" i="1" s="1"/>
  <c r="F9" i="1"/>
  <c r="E9" i="1"/>
  <c r="D9" i="1"/>
  <c r="C9" i="1"/>
  <c r="E5" i="1"/>
  <c r="D28" i="1" s="1"/>
  <c r="E4" i="1"/>
  <c r="B3" i="1"/>
  <c r="AG10" i="1" l="1"/>
  <c r="AG15" i="1"/>
  <c r="AG16" i="1"/>
  <c r="O16" i="1"/>
  <c r="R22" i="1"/>
  <c r="AG18" i="1"/>
  <c r="Z22" i="1"/>
  <c r="N22" i="1"/>
  <c r="O18" i="1"/>
  <c r="R11" i="1"/>
  <c r="AG11" i="1" s="1"/>
  <c r="Q16" i="1"/>
  <c r="Q22" i="1" s="1"/>
  <c r="R19" i="1"/>
  <c r="AG19" i="1" s="1"/>
  <c r="O15" i="1"/>
  <c r="O20" i="1"/>
  <c r="O9" i="1"/>
  <c r="O17" i="1"/>
  <c r="AG20" i="1"/>
  <c r="AG9" i="1"/>
  <c r="O14" i="1"/>
  <c r="O22" i="1" l="1"/>
  <c r="AG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tc={1535EA6E-6681-458A-B5BF-F954A4138B4E}</author>
    <author>tc={097AD703-0229-476B-A38D-000601A82180}</author>
    <author>tc={99D2EE4D-3434-4646-96C2-720FBE2160EA}</author>
    <author>tc={AC158BE6-B71A-4B4F-8217-2D56D0F02B1E}</author>
    <author>tc={F8BDB8B7-1108-4804-9438-C358EA9AAAE2}</author>
    <author>tc={CF2FDB42-410B-4A1B-9039-D02561B1EEC1}</author>
  </authors>
  <commentList>
    <comment ref="J8" authorId="0" shapeId="0" xr:uid="{1535EA6E-6681-458A-B5BF-F954A4138B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97AD703-0229-476B-A38D-000601A8218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9D2EE4D-3434-4646-96C2-720FBE2160E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C158BE6-B71A-4B4F-8217-2D56D0F02B1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8BDB8B7-1108-4804-9438-C358EA9AAA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F2FDB42-410B-4A1B-9039-D02561B1EEC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<sst xmlns="http://schemas.openxmlformats.org/spreadsheetml/2006/main" count="97" uniqueCount="51">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</sst>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3F1EB72-CCE3-42D5-BB89-5FDD16D61CB9}"/>
    <cellStyle name="Normal 4" xfId="3" xr:uid="{3936BAA2-2105-476A-831E-F4324ED6EA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PROCESO%20CONCILIACION\2022\CHOCO-%20CAUCA-VALLE%20DEL%20CAUCA\FUNDACION%20CLINICA%20VALLE%20DEL%20LILI\SIMULADOR%20DE%20CONCILIACION%20FUNDACION%20CLINICA%20VALLE%20DEL%20LILI.xlsb" TargetMode="External"/><Relationship Id="rId2" Type="http://schemas.microsoft.com/office/2019/04/relationships/externalLinkLongPath" Target="SIMULADOR%20DE%20CONCILIACION%20FUNDACION%20CLINICA%20VALLE%20DEL%20LILI.xlsb?1E66D4C6" TargetMode="External"/><Relationship Id="rId1" Type="http://schemas.openxmlformats.org/officeDocument/2006/relationships/externalLinkPath" Target="file:///\\1E66D4C6\SIMULADOR%20DE%20CONCILIACION%20FUNDACION%20CLINICA%20VALLE%20DEL%20LILI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111707925</v>
          </cell>
          <cell r="B3">
            <v>111707925</v>
          </cell>
          <cell r="C3">
            <v>44174</v>
          </cell>
          <cell r="D3">
            <v>44214</v>
          </cell>
          <cell r="F3">
            <v>1061818</v>
          </cell>
          <cell r="G3" t="str">
            <v>EN REVISION</v>
          </cell>
          <cell r="H3">
            <v>0</v>
          </cell>
          <cell r="I3">
            <v>1061818</v>
          </cell>
          <cell r="K3">
            <v>0</v>
          </cell>
          <cell r="M3">
            <v>0</v>
          </cell>
          <cell r="P3">
            <v>0</v>
          </cell>
          <cell r="R3">
            <v>0</v>
          </cell>
        </row>
        <row r="4">
          <cell r="A4">
            <v>111736512</v>
          </cell>
          <cell r="B4">
            <v>111736512</v>
          </cell>
          <cell r="C4">
            <v>44186</v>
          </cell>
          <cell r="D4">
            <v>44214</v>
          </cell>
          <cell r="F4">
            <v>254655</v>
          </cell>
          <cell r="G4" t="str">
            <v>EN REVISION</v>
          </cell>
          <cell r="H4">
            <v>0</v>
          </cell>
          <cell r="I4">
            <v>254655</v>
          </cell>
          <cell r="K4">
            <v>0</v>
          </cell>
          <cell r="M4">
            <v>0</v>
          </cell>
          <cell r="P4">
            <v>0</v>
          </cell>
          <cell r="R4">
            <v>0</v>
          </cell>
        </row>
        <row r="5">
          <cell r="A5">
            <v>113369346</v>
          </cell>
          <cell r="B5">
            <v>113369346</v>
          </cell>
          <cell r="C5">
            <v>44688</v>
          </cell>
          <cell r="D5">
            <v>44720</v>
          </cell>
          <cell r="F5">
            <v>82076</v>
          </cell>
          <cell r="G5" t="str">
            <v>CANCELADA</v>
          </cell>
          <cell r="H5">
            <v>0</v>
          </cell>
          <cell r="I5">
            <v>0</v>
          </cell>
          <cell r="K5">
            <v>0</v>
          </cell>
          <cell r="M5">
            <v>0</v>
          </cell>
          <cell r="P5">
            <v>82076</v>
          </cell>
          <cell r="R5">
            <v>0</v>
          </cell>
        </row>
        <row r="6">
          <cell r="A6">
            <v>113371243</v>
          </cell>
          <cell r="B6">
            <v>113371243</v>
          </cell>
          <cell r="C6">
            <v>44688</v>
          </cell>
          <cell r="D6">
            <v>44917</v>
          </cell>
          <cell r="F6">
            <v>20840238</v>
          </cell>
          <cell r="G6" t="str">
            <v>GLOSA POR CONCILIAR Y CANCELADA</v>
          </cell>
          <cell r="H6">
            <v>0</v>
          </cell>
          <cell r="I6">
            <v>0</v>
          </cell>
          <cell r="K6">
            <v>3251126</v>
          </cell>
          <cell r="M6">
            <v>0</v>
          </cell>
          <cell r="P6">
            <v>17589112</v>
          </cell>
          <cell r="R6">
            <v>0</v>
          </cell>
        </row>
        <row r="7">
          <cell r="A7">
            <v>113428555</v>
          </cell>
          <cell r="B7">
            <v>113428555</v>
          </cell>
          <cell r="C7">
            <v>44701</v>
          </cell>
          <cell r="D7">
            <v>44733</v>
          </cell>
          <cell r="F7">
            <v>67821971</v>
          </cell>
          <cell r="G7" t="str">
            <v>CANCELADA</v>
          </cell>
          <cell r="H7">
            <v>0</v>
          </cell>
          <cell r="I7">
            <v>0</v>
          </cell>
          <cell r="K7">
            <v>0</v>
          </cell>
          <cell r="M7">
            <v>0</v>
          </cell>
          <cell r="P7">
            <v>67821971</v>
          </cell>
          <cell r="R7">
            <v>0</v>
          </cell>
        </row>
        <row r="8">
          <cell r="A8">
            <v>113591872</v>
          </cell>
          <cell r="B8">
            <v>113591872</v>
          </cell>
          <cell r="C8">
            <v>44744</v>
          </cell>
          <cell r="D8">
            <v>44776</v>
          </cell>
          <cell r="F8">
            <v>66901290</v>
          </cell>
          <cell r="G8" t="str">
            <v>CANCELADA</v>
          </cell>
          <cell r="H8">
            <v>0</v>
          </cell>
          <cell r="I8">
            <v>0</v>
          </cell>
          <cell r="K8">
            <v>0</v>
          </cell>
          <cell r="M8">
            <v>0</v>
          </cell>
          <cell r="P8">
            <v>66901290</v>
          </cell>
          <cell r="R8">
            <v>0</v>
          </cell>
        </row>
        <row r="9">
          <cell r="A9">
            <v>113771877</v>
          </cell>
          <cell r="B9">
            <v>113771877</v>
          </cell>
          <cell r="C9">
            <v>44790</v>
          </cell>
          <cell r="D9">
            <v>44823</v>
          </cell>
          <cell r="F9">
            <v>99400</v>
          </cell>
          <cell r="G9" t="str">
            <v>CANCELADA</v>
          </cell>
          <cell r="H9">
            <v>0</v>
          </cell>
          <cell r="I9">
            <v>0</v>
          </cell>
          <cell r="K9">
            <v>0</v>
          </cell>
          <cell r="M9">
            <v>0</v>
          </cell>
          <cell r="P9">
            <v>99400</v>
          </cell>
          <cell r="R9">
            <v>0</v>
          </cell>
        </row>
        <row r="10">
          <cell r="A10">
            <v>113783371</v>
          </cell>
          <cell r="B10">
            <v>113783371</v>
          </cell>
          <cell r="C10">
            <v>44792</v>
          </cell>
          <cell r="D10">
            <v>44817</v>
          </cell>
          <cell r="F10">
            <v>2207362</v>
          </cell>
          <cell r="G10" t="str">
            <v>MAYOR VALOR COBRADO Y CANCELADA</v>
          </cell>
          <cell r="H10">
            <v>0</v>
          </cell>
          <cell r="I10">
            <v>0</v>
          </cell>
          <cell r="K10">
            <v>0</v>
          </cell>
          <cell r="M10">
            <v>3900</v>
          </cell>
          <cell r="P10">
            <v>2203462</v>
          </cell>
          <cell r="R10">
            <v>0</v>
          </cell>
        </row>
        <row r="11">
          <cell r="A11">
            <v>113805032</v>
          </cell>
          <cell r="B11">
            <v>113805032</v>
          </cell>
          <cell r="C11">
            <v>44798</v>
          </cell>
          <cell r="D11">
            <v>44883</v>
          </cell>
          <cell r="F11">
            <v>29184602</v>
          </cell>
          <cell r="G11" t="str">
            <v>CANCELADA</v>
          </cell>
          <cell r="H11">
            <v>0</v>
          </cell>
          <cell r="I11">
            <v>0</v>
          </cell>
          <cell r="K11">
            <v>0</v>
          </cell>
          <cell r="M11">
            <v>0</v>
          </cell>
          <cell r="P11">
            <v>549428</v>
          </cell>
          <cell r="R11">
            <v>28635174</v>
          </cell>
        </row>
        <row r="12">
          <cell r="A12">
            <v>114047312</v>
          </cell>
          <cell r="B12">
            <v>114047312</v>
          </cell>
          <cell r="C12">
            <v>44858</v>
          </cell>
          <cell r="D12">
            <v>44873</v>
          </cell>
          <cell r="F12">
            <v>9570</v>
          </cell>
          <cell r="G12" t="str">
            <v>CANCELADA</v>
          </cell>
          <cell r="H12">
            <v>0</v>
          </cell>
          <cell r="I12">
            <v>0</v>
          </cell>
          <cell r="K12">
            <v>0</v>
          </cell>
          <cell r="M12">
            <v>0</v>
          </cell>
          <cell r="P12">
            <v>0</v>
          </cell>
          <cell r="R12">
            <v>9570</v>
          </cell>
        </row>
        <row r="13">
          <cell r="A13">
            <v>240252417</v>
          </cell>
          <cell r="B13">
            <v>240252417</v>
          </cell>
          <cell r="C13">
            <v>44996</v>
          </cell>
          <cell r="F13">
            <v>1014500</v>
          </cell>
          <cell r="G13" t="str">
            <v>NO RADICADA</v>
          </cell>
          <cell r="H13">
            <v>1014500</v>
          </cell>
          <cell r="I13">
            <v>0</v>
          </cell>
          <cell r="K13">
            <v>0</v>
          </cell>
          <cell r="M13">
            <v>0</v>
          </cell>
          <cell r="P13">
            <v>0</v>
          </cell>
          <cell r="R13">
            <v>0</v>
          </cell>
        </row>
        <row r="14">
          <cell r="A14">
            <v>240252418</v>
          </cell>
          <cell r="B14">
            <v>240252418</v>
          </cell>
          <cell r="C14">
            <v>44996</v>
          </cell>
          <cell r="F14">
            <v>221551</v>
          </cell>
          <cell r="G14" t="str">
            <v>NO RADICADA</v>
          </cell>
          <cell r="H14">
            <v>221551</v>
          </cell>
          <cell r="I14">
            <v>0</v>
          </cell>
          <cell r="K14">
            <v>0</v>
          </cell>
          <cell r="M14">
            <v>0</v>
          </cell>
          <cell r="P14">
            <v>0</v>
          </cell>
          <cell r="R14">
            <v>0</v>
          </cell>
        </row>
      </sheetData>
      <sheetData sheetId="2"/>
      <sheetData sheetId="3">
        <row r="6">
          <cell r="H6" t="str">
            <v>FUNDACION CLINICA VALLE DEL LILI</v>
          </cell>
        </row>
        <row r="9">
          <cell r="C9" t="str">
            <v>LUISA MATUTE ROMERO</v>
          </cell>
          <cell r="H9" t="str">
            <v>NEIDY JOHANA GARCIA GOMEZ</v>
          </cell>
        </row>
        <row r="16">
          <cell r="F16">
            <v>45046</v>
          </cell>
        </row>
        <row r="78">
          <cell r="F78">
            <v>45061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7AA662C-4CC3-46C5-85EC-94407B7D131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7AA662C-4CC3-46C5-85EC-94407B7D1318}" id="{1535EA6E-6681-458A-B5BF-F954A4138B4E}">
    <text>SUAMTORIA DE GIRO DIRECTO Y ESFUERZO PROPIO</text>
  </threadedComment>
  <threadedComment ref="K8" dT="2020-08-04T16:00:44.11" personId="{C7AA662C-4CC3-46C5-85EC-94407B7D1318}" id="{097AD703-0229-476B-A38D-000601A82180}">
    <text>SUMATORIA DE PAGOS (DESCUENTOS ,TESORERIA,EMBARGOS)</text>
  </threadedComment>
  <threadedComment ref="R8" dT="2020-08-04T15:59:07.94" personId="{C7AA662C-4CC3-46C5-85EC-94407B7D1318}" id="{99D2EE4D-3434-4646-96C2-720FBE2160EA}">
    <text>SUMATORIA DE VALORES (PRESCRITAS SALDO DE FACTURAS DE CONTRATO LIQUIDADOS Y OTROS CONCEPTOS (N/A NO RADICADAS)</text>
  </threadedComment>
  <threadedComment ref="X8" dT="2020-08-04T15:55:33.73" personId="{C7AA662C-4CC3-46C5-85EC-94407B7D1318}" id="{AC158BE6-B71A-4B4F-8217-2D56D0F02B1E}">
    <text>SUMATORIA DE LOS VALORES DE GLOSAS LEGALIZADAS Y GLOSAS POR CONCILIAR</text>
  </threadedComment>
  <threadedComment ref="AC8" dT="2020-08-04T15:56:24.52" personId="{C7AA662C-4CC3-46C5-85EC-94407B7D1318}" id="{F8BDB8B7-1108-4804-9438-C358EA9AAAE2}">
    <text>VALRO INDIVIDUAL DE LA GLOSAS LEGALIZADA</text>
  </threadedComment>
  <threadedComment ref="AE8" dT="2020-08-04T15:56:04.49" personId="{C7AA662C-4CC3-46C5-85EC-94407B7D1318}" id="{CF2FDB42-410B-4A1B-9039-D02561B1EEC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7474A-9611-4684-BAD1-3CCFBE901C63}">
  <dimension ref="A1:AK30"/>
  <sheetViews>
    <sheetView tabSelected="1" zoomScale="85" zoomScaleNormal="85" workbookViewId="0">
      <selection activeCell="A21" sqref="A21:XFD20104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FUNDACION CLINICA VALLE DEL LILI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ANA'!F78</f>
        <v>45061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111707925</v>
      </c>
      <c r="D9" s="23">
        <f>+[1]DEPURADO!B3</f>
        <v>111707925</v>
      </c>
      <c r="E9" s="25">
        <f>+[1]DEPURADO!C3</f>
        <v>44174</v>
      </c>
      <c r="F9" s="26">
        <f>+IF([1]DEPURADO!D3&gt;1,[1]DEPURADO!D3," ")</f>
        <v>44214</v>
      </c>
      <c r="G9" s="27">
        <f>[1]DEPURADO!F3</f>
        <v>1061818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1061818</v>
      </c>
      <c r="P9" s="24">
        <f>IF([1]DEPURADO!H3&gt;1,0,[1]DEPURADO!B3)</f>
        <v>111707925</v>
      </c>
      <c r="Q9" s="30">
        <f>+IF(P9&gt;0,G9,0)</f>
        <v>1061818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1061818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EN REVISION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111736512</v>
      </c>
      <c r="D10" s="23">
        <f>+[1]DEPURADO!B4</f>
        <v>111736512</v>
      </c>
      <c r="E10" s="25">
        <f>+[1]DEPURADO!C4</f>
        <v>44186</v>
      </c>
      <c r="F10" s="26">
        <f>+IF([1]DEPURADO!D4&gt;1,[1]DEPURADO!D4," ")</f>
        <v>44214</v>
      </c>
      <c r="G10" s="27">
        <f>[1]DEPURADO!F4</f>
        <v>254655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254655</v>
      </c>
      <c r="P10" s="24">
        <f>IF([1]DEPURADO!H4&gt;1,0,[1]DEPURADO!B4)</f>
        <v>111736512</v>
      </c>
      <c r="Q10" s="30">
        <f>+IF(P10&gt;0,G10,0)</f>
        <v>254655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254655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EN REVISION</v>
      </c>
      <c r="AJ10" s="32"/>
      <c r="AK10" s="33"/>
    </row>
    <row r="11" spans="1:37" s="34" customFormat="1" x14ac:dyDescent="0.25">
      <c r="A11" s="23">
        <f t="shared" ref="A11:A20" si="0">+A10+1</f>
        <v>3</v>
      </c>
      <c r="B11" s="24" t="s">
        <v>44</v>
      </c>
      <c r="C11" s="23">
        <f>+[1]DEPURADO!A5</f>
        <v>113369346</v>
      </c>
      <c r="D11" s="23">
        <f>+[1]DEPURADO!B5</f>
        <v>113369346</v>
      </c>
      <c r="E11" s="25">
        <f>+[1]DEPURADO!C5</f>
        <v>44688</v>
      </c>
      <c r="F11" s="26">
        <f>+IF([1]DEPURADO!D5&gt;1,[1]DEPURADO!D5," ")</f>
        <v>44720</v>
      </c>
      <c r="G11" s="27">
        <f>[1]DEPURADO!F5</f>
        <v>82076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82076</v>
      </c>
      <c r="L11" s="28">
        <v>0</v>
      </c>
      <c r="M11" s="28">
        <v>0</v>
      </c>
      <c r="N11" s="28">
        <f>+SUM(J11:M11)</f>
        <v>82076</v>
      </c>
      <c r="O11" s="28">
        <f>+G11-I11-N11</f>
        <v>0</v>
      </c>
      <c r="P11" s="24">
        <f>IF([1]DEPURADO!H5&gt;1,0,[1]DEPURADO!B5)</f>
        <v>113369346</v>
      </c>
      <c r="Q11" s="30">
        <f>+IF(P11&gt;0,G11,0)</f>
        <v>82076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113371243</v>
      </c>
      <c r="D12" s="23">
        <f>+[1]DEPURADO!B6</f>
        <v>113371243</v>
      </c>
      <c r="E12" s="25">
        <f>+[1]DEPURADO!C6</f>
        <v>44688</v>
      </c>
      <c r="F12" s="26">
        <f>+IF([1]DEPURADO!D6&gt;1,[1]DEPURADO!D6," ")</f>
        <v>44917</v>
      </c>
      <c r="G12" s="27">
        <f>[1]DEPURADO!F6</f>
        <v>20840238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17589112</v>
      </c>
      <c r="L12" s="28">
        <v>0</v>
      </c>
      <c r="M12" s="28">
        <v>0</v>
      </c>
      <c r="N12" s="28">
        <f>+SUM(J12:M12)</f>
        <v>17589112</v>
      </c>
      <c r="O12" s="28">
        <f>+G12-I12-N12</f>
        <v>3251126</v>
      </c>
      <c r="P12" s="24">
        <f>IF([1]DEPURADO!H6&gt;1,0,[1]DEPURADO!B6)</f>
        <v>113371243</v>
      </c>
      <c r="Q12" s="30">
        <f>+IF(P12&gt;0,G12,0)</f>
        <v>20840238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3251126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3251126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GLOSA POR CONCILIAR Y 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113428555</v>
      </c>
      <c r="D13" s="23">
        <f>+[1]DEPURADO!B7</f>
        <v>113428555</v>
      </c>
      <c r="E13" s="25">
        <f>+[1]DEPURADO!C7</f>
        <v>44701</v>
      </c>
      <c r="F13" s="26">
        <f>+IF([1]DEPURADO!D7&gt;1,[1]DEPURADO!D7," ")</f>
        <v>44733</v>
      </c>
      <c r="G13" s="27">
        <f>[1]DEPURADO!F7</f>
        <v>67821971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67821971</v>
      </c>
      <c r="L13" s="28">
        <v>0</v>
      </c>
      <c r="M13" s="28">
        <v>0</v>
      </c>
      <c r="N13" s="28">
        <f t="shared" ref="N13:N20" si="1">+SUM(J13:M13)</f>
        <v>67821971</v>
      </c>
      <c r="O13" s="28">
        <f t="shared" ref="O13:O20" si="2">+G13-I13-N13</f>
        <v>0</v>
      </c>
      <c r="P13" s="24">
        <f>IF([1]DEPURADO!H7&gt;1,0,[1]DEPURADO!B7)</f>
        <v>113428555</v>
      </c>
      <c r="Q13" s="30">
        <f t="shared" ref="Q13:Q20" si="3">+IF(P13&gt;0,G13,0)</f>
        <v>67821971</v>
      </c>
      <c r="R13" s="31">
        <f t="shared" ref="R13:R20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20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20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113591872</v>
      </c>
      <c r="D14" s="23">
        <f>+[1]DEPURADO!B8</f>
        <v>113591872</v>
      </c>
      <c r="E14" s="25">
        <f>+[1]DEPURADO!C8</f>
        <v>44744</v>
      </c>
      <c r="F14" s="26">
        <f>+IF([1]DEPURADO!D8&gt;1,[1]DEPURADO!D8," ")</f>
        <v>44776</v>
      </c>
      <c r="G14" s="27">
        <f>[1]DEPURADO!F8</f>
        <v>66901290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66901290</v>
      </c>
      <c r="L14" s="28">
        <v>0</v>
      </c>
      <c r="M14" s="28">
        <v>0</v>
      </c>
      <c r="N14" s="28">
        <f t="shared" si="1"/>
        <v>66901290</v>
      </c>
      <c r="O14" s="28">
        <f t="shared" si="2"/>
        <v>0</v>
      </c>
      <c r="P14" s="24">
        <f>IF([1]DEPURADO!H8&gt;1,0,[1]DEPURADO!B8)</f>
        <v>113591872</v>
      </c>
      <c r="Q14" s="30">
        <f t="shared" si="3"/>
        <v>66901290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113771877</v>
      </c>
      <c r="D15" s="23">
        <f>+[1]DEPURADO!B9</f>
        <v>113771877</v>
      </c>
      <c r="E15" s="25">
        <f>+[1]DEPURADO!C9</f>
        <v>44790</v>
      </c>
      <c r="F15" s="26">
        <f>+IF([1]DEPURADO!D9&gt;1,[1]DEPURADO!D9," ")</f>
        <v>44823</v>
      </c>
      <c r="G15" s="27">
        <f>[1]DEPURADO!F9</f>
        <v>99400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99400</v>
      </c>
      <c r="L15" s="28">
        <v>0</v>
      </c>
      <c r="M15" s="28">
        <v>0</v>
      </c>
      <c r="N15" s="28">
        <f t="shared" si="1"/>
        <v>99400</v>
      </c>
      <c r="O15" s="28">
        <f t="shared" si="2"/>
        <v>0</v>
      </c>
      <c r="P15" s="24">
        <f>IF([1]DEPURADO!H9&gt;1,0,[1]DEPURADO!B9)</f>
        <v>113771877</v>
      </c>
      <c r="Q15" s="30">
        <f t="shared" si="3"/>
        <v>99400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113783371</v>
      </c>
      <c r="D16" s="23">
        <f>+[1]DEPURADO!B10</f>
        <v>113783371</v>
      </c>
      <c r="E16" s="25">
        <f>+[1]DEPURADO!C10</f>
        <v>44792</v>
      </c>
      <c r="F16" s="26">
        <f>+IF([1]DEPURADO!D10&gt;1,[1]DEPURADO!D10," ")</f>
        <v>44817</v>
      </c>
      <c r="G16" s="27">
        <f>[1]DEPURADO!F10</f>
        <v>2207362</v>
      </c>
      <c r="H16" s="28">
        <v>0</v>
      </c>
      <c r="I16" s="28">
        <f>+[1]DEPURADO!M10+[1]DEPURADO!N10</f>
        <v>3900</v>
      </c>
      <c r="J16" s="28">
        <f>+[1]DEPURADO!R10</f>
        <v>0</v>
      </c>
      <c r="K16" s="29">
        <f>+[1]DEPURADO!P10+[1]DEPURADO!Q10</f>
        <v>2203462</v>
      </c>
      <c r="L16" s="28">
        <v>0</v>
      </c>
      <c r="M16" s="28">
        <v>0</v>
      </c>
      <c r="N16" s="28">
        <f t="shared" si="1"/>
        <v>2203462</v>
      </c>
      <c r="O16" s="28">
        <f t="shared" si="2"/>
        <v>0</v>
      </c>
      <c r="P16" s="24">
        <f>IF([1]DEPURADO!H10&gt;1,0,[1]DEPURADO!B10)</f>
        <v>113783371</v>
      </c>
      <c r="Q16" s="30">
        <f t="shared" si="3"/>
        <v>2207362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MAYOR VALOR COBRADO Y 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113805032</v>
      </c>
      <c r="D17" s="23">
        <f>+[1]DEPURADO!B11</f>
        <v>113805032</v>
      </c>
      <c r="E17" s="25">
        <f>+[1]DEPURADO!C11</f>
        <v>44798</v>
      </c>
      <c r="F17" s="26">
        <f>+IF([1]DEPURADO!D11&gt;1,[1]DEPURADO!D11," ")</f>
        <v>44883</v>
      </c>
      <c r="G17" s="27">
        <f>[1]DEPURADO!F11</f>
        <v>29184602</v>
      </c>
      <c r="H17" s="28">
        <v>0</v>
      </c>
      <c r="I17" s="28">
        <f>+[1]DEPURADO!M11+[1]DEPURADO!N11</f>
        <v>0</v>
      </c>
      <c r="J17" s="28">
        <f>+[1]DEPURADO!R11</f>
        <v>28635174</v>
      </c>
      <c r="K17" s="29">
        <f>+[1]DEPURADO!P11+[1]DEPURADO!Q11</f>
        <v>549428</v>
      </c>
      <c r="L17" s="28">
        <v>0</v>
      </c>
      <c r="M17" s="28">
        <v>0</v>
      </c>
      <c r="N17" s="28">
        <f t="shared" si="1"/>
        <v>29184602</v>
      </c>
      <c r="O17" s="28">
        <f t="shared" si="2"/>
        <v>0</v>
      </c>
      <c r="P17" s="24">
        <f>IF([1]DEPURADO!H11&gt;1,0,[1]DEPURADO!B11)</f>
        <v>113805032</v>
      </c>
      <c r="Q17" s="30">
        <f t="shared" si="3"/>
        <v>29184602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114047312</v>
      </c>
      <c r="D18" s="23">
        <f>+[1]DEPURADO!B12</f>
        <v>114047312</v>
      </c>
      <c r="E18" s="25">
        <f>+[1]DEPURADO!C12</f>
        <v>44858</v>
      </c>
      <c r="F18" s="26">
        <f>+IF([1]DEPURADO!D12&gt;1,[1]DEPURADO!D12," ")</f>
        <v>44873</v>
      </c>
      <c r="G18" s="27">
        <f>[1]DEPURADO!F12</f>
        <v>9570</v>
      </c>
      <c r="H18" s="28">
        <v>0</v>
      </c>
      <c r="I18" s="28">
        <f>+[1]DEPURADO!M12+[1]DEPURADO!N12</f>
        <v>0</v>
      </c>
      <c r="J18" s="28">
        <f>+[1]DEPURADO!R12</f>
        <v>9570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9570</v>
      </c>
      <c r="O18" s="28">
        <f t="shared" si="2"/>
        <v>0</v>
      </c>
      <c r="P18" s="24">
        <f>IF([1]DEPURADO!H12&gt;1,0,[1]DEPURADO!B12)</f>
        <v>114047312</v>
      </c>
      <c r="Q18" s="30">
        <f t="shared" si="3"/>
        <v>9570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240252417</v>
      </c>
      <c r="D19" s="23">
        <f>+[1]DEPURADO!B13</f>
        <v>240252417</v>
      </c>
      <c r="E19" s="25">
        <f>+[1]DEPURADO!C13</f>
        <v>44996</v>
      </c>
      <c r="F19" s="26" t="str">
        <f>+IF([1]DEPURADO!D13&gt;1,[1]DEPURADO!D13," ")</f>
        <v xml:space="preserve"> </v>
      </c>
      <c r="G19" s="27">
        <f>[1]DEPURADO!F13</f>
        <v>1014500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1014500</v>
      </c>
      <c r="P19" s="24">
        <f>IF([1]DEPURADO!H13&gt;1,0,[1]DEPURADO!B13)</f>
        <v>0</v>
      </c>
      <c r="Q19" s="30">
        <f t="shared" si="3"/>
        <v>0</v>
      </c>
      <c r="R19" s="31">
        <f t="shared" si="4"/>
        <v>1014500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240252418</v>
      </c>
      <c r="D20" s="23">
        <f>+[1]DEPURADO!B14</f>
        <v>240252418</v>
      </c>
      <c r="E20" s="25">
        <f>+[1]DEPURADO!C14</f>
        <v>44996</v>
      </c>
      <c r="F20" s="26" t="str">
        <f>+IF([1]DEPURADO!D14&gt;1,[1]DEPURADO!D14," ")</f>
        <v xml:space="preserve"> </v>
      </c>
      <c r="G20" s="27">
        <f>[1]DEPURADO!F14</f>
        <v>221551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221551</v>
      </c>
      <c r="P20" s="24">
        <f>IF([1]DEPURADO!H14&gt;1,0,[1]DEPURADO!B14)</f>
        <v>0</v>
      </c>
      <c r="Q20" s="30">
        <f t="shared" si="3"/>
        <v>0</v>
      </c>
      <c r="R20" s="31">
        <f t="shared" si="4"/>
        <v>221551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ht="16.149999999999999" customHeight="1" x14ac:dyDescent="0.25">
      <c r="A21" s="35"/>
      <c r="B21" s="36"/>
      <c r="C21" s="35"/>
      <c r="D21" s="35"/>
      <c r="E21" s="37"/>
      <c r="F21" s="38"/>
      <c r="G21" s="39"/>
      <c r="H21" s="40"/>
      <c r="I21" s="40"/>
      <c r="J21" s="40"/>
      <c r="K21" s="41"/>
      <c r="L21" s="40"/>
      <c r="M21" s="40"/>
      <c r="N21" s="40"/>
      <c r="O21" s="40"/>
      <c r="P21" s="36"/>
      <c r="Q21" s="42"/>
      <c r="R21" s="43"/>
      <c r="S21" s="43"/>
      <c r="T21" s="35"/>
      <c r="U21" s="43"/>
      <c r="V21" s="42"/>
      <c r="W21" s="35"/>
      <c r="X21" s="43"/>
      <c r="Y21" s="35"/>
      <c r="Z21" s="43"/>
      <c r="AA21" s="43"/>
      <c r="AB21" s="43"/>
      <c r="AC21" s="43"/>
      <c r="AD21" s="42"/>
      <c r="AE21" s="42"/>
      <c r="AF21" s="42"/>
      <c r="AG21" s="42"/>
      <c r="AH21" s="42"/>
      <c r="AI21" s="30"/>
      <c r="AJ21" s="32"/>
      <c r="AK21" s="33"/>
    </row>
    <row r="22" spans="1:37" x14ac:dyDescent="0.25">
      <c r="A22" s="44" t="s">
        <v>46</v>
      </c>
      <c r="B22" s="44"/>
      <c r="C22" s="44"/>
      <c r="D22" s="44"/>
      <c r="E22" s="44"/>
      <c r="F22" s="44"/>
      <c r="G22" s="45">
        <f>SUM(G9:G21)</f>
        <v>189699033</v>
      </c>
      <c r="H22" s="45">
        <f>SUM(H9:H21)</f>
        <v>0</v>
      </c>
      <c r="I22" s="45">
        <f>SUM(I9:I21)</f>
        <v>3900</v>
      </c>
      <c r="J22" s="45">
        <f>SUM(J9:J21)</f>
        <v>28644744</v>
      </c>
      <c r="K22" s="45">
        <f>SUM(K9:K21)</f>
        <v>155246739</v>
      </c>
      <c r="L22" s="45">
        <f>SUM(L9:L21)</f>
        <v>0</v>
      </c>
      <c r="M22" s="45">
        <f>SUM(M9:M21)</f>
        <v>0</v>
      </c>
      <c r="N22" s="45">
        <f>SUM(N9:N21)</f>
        <v>183891483</v>
      </c>
      <c r="O22" s="45">
        <f>SUM(O9:O21)</f>
        <v>5803650</v>
      </c>
      <c r="P22" s="45"/>
      <c r="Q22" s="45">
        <f>SUM(Q9:Q21)</f>
        <v>188462982</v>
      </c>
      <c r="R22" s="45">
        <f>SUM(R9:R21)</f>
        <v>1236051</v>
      </c>
      <c r="S22" s="45">
        <f>SUM(S9:S21)</f>
        <v>0</v>
      </c>
      <c r="T22" s="46"/>
      <c r="U22" s="45">
        <f>SUM(U9:U21)</f>
        <v>1316473</v>
      </c>
      <c r="V22" s="46"/>
      <c r="W22" s="46"/>
      <c r="X22" s="45">
        <f>SUM(X9:X21)</f>
        <v>3251126</v>
      </c>
      <c r="Y22" s="46"/>
      <c r="Z22" s="45">
        <f>SUM(Z9:Z21)</f>
        <v>0</v>
      </c>
      <c r="AA22" s="45">
        <f>SUM(AA9:AA21)</f>
        <v>0</v>
      </c>
      <c r="AB22" s="45">
        <f>SUM(AB9:AB21)</f>
        <v>0</v>
      </c>
      <c r="AC22" s="45">
        <f>SUM(AC9:AC21)</f>
        <v>0</v>
      </c>
      <c r="AD22" s="45">
        <f>SUM(AD9:AD21)</f>
        <v>0</v>
      </c>
      <c r="AE22" s="45">
        <f>SUM(AE9:AE21)</f>
        <v>3251126</v>
      </c>
      <c r="AF22" s="45">
        <f>SUM(AF9:AF21)</f>
        <v>0</v>
      </c>
      <c r="AG22" s="45">
        <f>SUM(AG9:AG21)</f>
        <v>0</v>
      </c>
      <c r="AH22" s="47"/>
    </row>
    <row r="25" spans="1:37" x14ac:dyDescent="0.25">
      <c r="B25" s="48" t="s">
        <v>47</v>
      </c>
      <c r="C25" s="49"/>
      <c r="D25" s="50"/>
      <c r="E25" s="49"/>
    </row>
    <row r="26" spans="1:37" x14ac:dyDescent="0.25">
      <c r="B26" s="49"/>
      <c r="C26" s="50"/>
      <c r="D26" s="49"/>
      <c r="E26" s="49"/>
    </row>
    <row r="27" spans="1:37" x14ac:dyDescent="0.25">
      <c r="B27" s="48" t="s">
        <v>48</v>
      </c>
      <c r="C27" s="49"/>
      <c r="D27" s="51" t="str">
        <f>+'[1]ACTA ANA'!C9</f>
        <v>LUISA MATUTE ROMERO</v>
      </c>
      <c r="E27" s="49"/>
    </row>
    <row r="28" spans="1:37" x14ac:dyDescent="0.25">
      <c r="B28" s="48" t="s">
        <v>49</v>
      </c>
      <c r="C28" s="49"/>
      <c r="D28" s="52">
        <f>+E5</f>
        <v>45061</v>
      </c>
      <c r="E28" s="49"/>
    </row>
    <row r="30" spans="1:37" x14ac:dyDescent="0.25">
      <c r="B30" s="48" t="s">
        <v>50</v>
      </c>
      <c r="D30" t="str">
        <f>+'[1]ACTA ANA'!H9</f>
        <v>NEIDY JOHANA GARCIA GOMEZ</v>
      </c>
    </row>
  </sheetData>
  <autoFilter ref="A8:AK20" xr:uid="{F00F8345-CECE-4655-A167-C5B8BC796591}"/>
  <mergeCells count="3">
    <mergeCell ref="A7:O7"/>
    <mergeCell ref="P7:AG7"/>
    <mergeCell ref="A22:F22"/>
  </mergeCells>
  <dataValidations count="2">
    <dataValidation type="custom" allowBlank="1" showInputMessage="1" showErrorMessage="1" sqref="Q9:Q21 Z9:Z21 AI9:AI21 AE9:AE21 X9:X21 L9:O21 F9:F21 AG9:AG21" xr:uid="{45030AB3-85F0-48CE-B511-BC185EA4C89B}">
      <formula1>0</formula1>
    </dataValidation>
    <dataValidation type="custom" allowBlank="1" showInputMessage="1" showErrorMessage="1" sqref="M6" xr:uid="{068B9EF9-AE71-47B6-B069-EDCBE9F2568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2023-05-15T19:19:34Z</dcterms:created>
  <dcterms:modified xsi:type="dcterms:W3CDTF">2023-05-15T19:19:53Z</dcterms:modified>
</cp:coreProperties>
</file>