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OneDrive - Mutual Ser E.P.S\PROCESO CONCILIACION\PROCESO CONCILIACION\2022\CHOCO- CAUCA-VALLE DEL CAUCA\CLINICA VERSALLES\"/>
    </mc:Choice>
  </mc:AlternateContent>
  <xr:revisionPtr revIDLastSave="0" documentId="8_{3DB89C06-714B-4E7F-8151-0FA47B98C28C}" xr6:coauthVersionLast="47" xr6:coauthVersionMax="47" xr10:uidLastSave="{00000000-0000-0000-0000-000000000000}"/>
  <bookViews>
    <workbookView xWindow="-120" yWindow="-120" windowWidth="20730" windowHeight="11160" xr2:uid="{9D087411-00E7-4E84-8156-7ED420DB043E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" i="1" l="1"/>
  <c r="D23" i="1"/>
  <c r="AF18" i="1"/>
  <c r="AD18" i="1"/>
  <c r="AC18" i="1"/>
  <c r="AB18" i="1"/>
  <c r="AA18" i="1"/>
  <c r="M18" i="1"/>
  <c r="L18" i="1"/>
  <c r="H18" i="1"/>
  <c r="AI17" i="1"/>
  <c r="AE17" i="1"/>
  <c r="Z17" i="1"/>
  <c r="X17" i="1"/>
  <c r="U17" i="1"/>
  <c r="S17" i="1"/>
  <c r="R17" i="1"/>
  <c r="P17" i="1"/>
  <c r="Q17" i="1" s="1"/>
  <c r="N17" i="1"/>
  <c r="K17" i="1"/>
  <c r="J17" i="1"/>
  <c r="I17" i="1"/>
  <c r="G17" i="1"/>
  <c r="O17" i="1" s="1"/>
  <c r="F17" i="1"/>
  <c r="E17" i="1"/>
  <c r="D17" i="1"/>
  <c r="C17" i="1"/>
  <c r="AI16" i="1"/>
  <c r="AE16" i="1"/>
  <c r="X16" i="1"/>
  <c r="Z16" i="1" s="1"/>
  <c r="U16" i="1"/>
  <c r="S16" i="1"/>
  <c r="P16" i="1"/>
  <c r="R16" i="1" s="1"/>
  <c r="K16" i="1"/>
  <c r="J16" i="1"/>
  <c r="N16" i="1" s="1"/>
  <c r="I16" i="1"/>
  <c r="O16" i="1" s="1"/>
  <c r="G16" i="1"/>
  <c r="F16" i="1"/>
  <c r="E16" i="1"/>
  <c r="D16" i="1"/>
  <c r="C16" i="1"/>
  <c r="AI15" i="1"/>
  <c r="AE15" i="1"/>
  <c r="X15" i="1"/>
  <c r="Z15" i="1" s="1"/>
  <c r="U15" i="1"/>
  <c r="S15" i="1"/>
  <c r="P15" i="1"/>
  <c r="Q15" i="1" s="1"/>
  <c r="K15" i="1"/>
  <c r="J15" i="1"/>
  <c r="N15" i="1" s="1"/>
  <c r="I15" i="1"/>
  <c r="G15" i="1"/>
  <c r="O15" i="1" s="1"/>
  <c r="F15" i="1"/>
  <c r="E15" i="1"/>
  <c r="D15" i="1"/>
  <c r="C15" i="1"/>
  <c r="AI14" i="1"/>
  <c r="AE14" i="1"/>
  <c r="X14" i="1"/>
  <c r="Z14" i="1" s="1"/>
  <c r="U14" i="1"/>
  <c r="S14" i="1"/>
  <c r="R14" i="1"/>
  <c r="Q14" i="1"/>
  <c r="P14" i="1"/>
  <c r="K14" i="1"/>
  <c r="N14" i="1" s="1"/>
  <c r="J14" i="1"/>
  <c r="I14" i="1"/>
  <c r="G14" i="1"/>
  <c r="F14" i="1"/>
  <c r="E14" i="1"/>
  <c r="D14" i="1"/>
  <c r="C14" i="1"/>
  <c r="AI13" i="1"/>
  <c r="AE13" i="1"/>
  <c r="Z13" i="1"/>
  <c r="X13" i="1"/>
  <c r="U13" i="1"/>
  <c r="S13" i="1"/>
  <c r="R13" i="1"/>
  <c r="P13" i="1"/>
  <c r="Q13" i="1" s="1"/>
  <c r="N13" i="1"/>
  <c r="K13" i="1"/>
  <c r="J13" i="1"/>
  <c r="I13" i="1"/>
  <c r="G13" i="1"/>
  <c r="O13" i="1" s="1"/>
  <c r="F13" i="1"/>
  <c r="E13" i="1"/>
  <c r="D13" i="1"/>
  <c r="C13" i="1"/>
  <c r="AI12" i="1"/>
  <c r="AE12" i="1"/>
  <c r="X12" i="1"/>
  <c r="Z12" i="1" s="1"/>
  <c r="U12" i="1"/>
  <c r="S12" i="1"/>
  <c r="P12" i="1"/>
  <c r="R12" i="1" s="1"/>
  <c r="K12" i="1"/>
  <c r="J12" i="1"/>
  <c r="N12" i="1" s="1"/>
  <c r="O12" i="1" s="1"/>
  <c r="I12" i="1"/>
  <c r="G12" i="1"/>
  <c r="F12" i="1"/>
  <c r="E12" i="1"/>
  <c r="D12" i="1"/>
  <c r="C12" i="1"/>
  <c r="AI11" i="1"/>
  <c r="AE11" i="1"/>
  <c r="X11" i="1"/>
  <c r="Z11" i="1" s="1"/>
  <c r="U11" i="1"/>
  <c r="U18" i="1" s="1"/>
  <c r="S11" i="1"/>
  <c r="P11" i="1"/>
  <c r="R11" i="1" s="1"/>
  <c r="K11" i="1"/>
  <c r="J11" i="1"/>
  <c r="N11" i="1" s="1"/>
  <c r="I11" i="1"/>
  <c r="G11" i="1"/>
  <c r="F11" i="1"/>
  <c r="E11" i="1"/>
  <c r="D11" i="1"/>
  <c r="C11" i="1"/>
  <c r="AI10" i="1"/>
  <c r="AE10" i="1"/>
  <c r="X10" i="1"/>
  <c r="X18" i="1" s="1"/>
  <c r="U10" i="1"/>
  <c r="S10" i="1"/>
  <c r="R10" i="1"/>
  <c r="Q10" i="1"/>
  <c r="P10" i="1"/>
  <c r="K10" i="1"/>
  <c r="K18" i="1" s="1"/>
  <c r="J10" i="1"/>
  <c r="I10" i="1"/>
  <c r="G10" i="1"/>
  <c r="F10" i="1"/>
  <c r="E10" i="1"/>
  <c r="D10" i="1"/>
  <c r="C10" i="1"/>
  <c r="A10" i="1"/>
  <c r="A11" i="1" s="1"/>
  <c r="A12" i="1" s="1"/>
  <c r="A13" i="1" s="1"/>
  <c r="A14" i="1" s="1"/>
  <c r="A15" i="1" s="1"/>
  <c r="A16" i="1" s="1"/>
  <c r="A17" i="1" s="1"/>
  <c r="AI9" i="1"/>
  <c r="AE9" i="1"/>
  <c r="AE18" i="1" s="1"/>
  <c r="Z9" i="1"/>
  <c r="X9" i="1"/>
  <c r="U9" i="1"/>
  <c r="S9" i="1"/>
  <c r="S18" i="1" s="1"/>
  <c r="R9" i="1"/>
  <c r="P9" i="1"/>
  <c r="Q9" i="1" s="1"/>
  <c r="N9" i="1"/>
  <c r="K9" i="1"/>
  <c r="J9" i="1"/>
  <c r="J18" i="1" s="1"/>
  <c r="I9" i="1"/>
  <c r="I18" i="1" s="1"/>
  <c r="G9" i="1"/>
  <c r="G18" i="1" s="1"/>
  <c r="F9" i="1"/>
  <c r="E9" i="1"/>
  <c r="D9" i="1"/>
  <c r="C9" i="1"/>
  <c r="E5" i="1"/>
  <c r="D24" i="1" s="1"/>
  <c r="E4" i="1"/>
  <c r="B3" i="1"/>
  <c r="AG11" i="1" l="1"/>
  <c r="O11" i="1"/>
  <c r="AG14" i="1"/>
  <c r="R18" i="1"/>
  <c r="AG12" i="1"/>
  <c r="N10" i="1"/>
  <c r="AG10" i="1" s="1"/>
  <c r="Z10" i="1"/>
  <c r="Z18" i="1" s="1"/>
  <c r="Q11" i="1"/>
  <c r="Q18" i="1" s="1"/>
  <c r="AG13" i="1"/>
  <c r="Q16" i="1"/>
  <c r="AG16" i="1"/>
  <c r="O9" i="1"/>
  <c r="AG9" i="1"/>
  <c r="Q12" i="1"/>
  <c r="O14" i="1"/>
  <c r="R15" i="1"/>
  <c r="AG15" i="1" s="1"/>
  <c r="AG17" i="1"/>
  <c r="O10" i="1" l="1"/>
  <c r="AG18" i="1"/>
  <c r="O18" i="1"/>
  <c r="N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tc={5F6A84B4-AD24-4E94-A548-8CC566D749F4}</author>
    <author>tc={85AF5668-DFDF-4445-B429-B86410C0351E}</author>
    <author>tc={66D07CB1-A202-4EEB-B8D3-EEB0DDAE5B46}</author>
    <author>tc={4D05FCA4-831D-4793-8352-07D22798706F}</author>
    <author>tc={9F77B81A-079B-4905-9F2D-987F55F8F232}</author>
    <author>tc={A567584B-6C7B-4A09-AB76-CBE32C4430F0}</author>
  </authors>
  <commentList>
    <comment ref="J8" authorId="0" shapeId="0" xr:uid="{5F6A84B4-AD24-4E94-A548-8CC566D749F4}">
      <text>
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</text>
    </comment>
    <comment ref="K8" authorId="1" shapeId="0" xr:uid="{85AF5668-DFDF-4445-B429-B86410C0351E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</text>
    </comment>
    <comment ref="R8" authorId="2" shapeId="0" xr:uid="{66D07CB1-A202-4EEB-B8D3-EEB0DDAE5B46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</text>
    </comment>
    <comment ref="X8" authorId="3" shapeId="0" xr:uid="{4D05FCA4-831D-4793-8352-07D22798706F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</text>
    </comment>
    <comment ref="AC8" authorId="4" shapeId="0" xr:uid="{9F77B81A-079B-4905-9F2D-987F55F8F232}">
      <text>
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</text>
    </comment>
    <comment ref="AE8" authorId="5" shapeId="0" xr:uid="{A567584B-6C7B-4A09-AB76-CBE32C4430F0}">
      <text>
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</text>
    </comment>
  </commentList>
</comments>
</file>

<file path=xl/sharedStrings.xml><?xml version="1.0" encoding="utf-8"?>
<sst xmlns="http://schemas.openxmlformats.org/spreadsheetml/2006/main" count="85" uniqueCount="51">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</sst>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1624C3DC-FACE-4DA5-8228-F025559C06E6}"/>
    <cellStyle name="Normal 4" xfId="3" xr:uid="{51694AD9-0DDD-4703-8CBB-EC180C02B44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Perfil%20de%20Usuario\OneDrive%20-%20Mutual%20Ser%20E.P.S\PROCESO%20CONCILIACION\PROCESO%20CONCILIACION\2022\CHOCO-%20CAUCA-VALLE%20DEL%20CAUCA\CLINICA%20VERSALLES\SIMULADOR%20DE%20CONCILIACION%20MAYO%20-.xlsb" TargetMode="External"/><Relationship Id="rId1" Type="http://schemas.openxmlformats.org/officeDocument/2006/relationships/externalLinkPath" Target="SIMULADOR%20DE%20CONCILIACION%20MAYO%20-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>
            <v>170754</v>
          </cell>
          <cell r="B3">
            <v>170754</v>
          </cell>
          <cell r="C3">
            <v>44210</v>
          </cell>
          <cell r="D3">
            <v>44957</v>
          </cell>
          <cell r="F3">
            <v>202621</v>
          </cell>
          <cell r="G3" t="str">
            <v>CANCELADA</v>
          </cell>
          <cell r="H3">
            <v>0</v>
          </cell>
          <cell r="I3">
            <v>0</v>
          </cell>
          <cell r="R3">
            <v>202621</v>
          </cell>
        </row>
        <row r="4">
          <cell r="A4">
            <v>232432</v>
          </cell>
          <cell r="B4">
            <v>232432</v>
          </cell>
          <cell r="C4">
            <v>44370</v>
          </cell>
          <cell r="D4">
            <v>44957</v>
          </cell>
          <cell r="F4">
            <v>618904</v>
          </cell>
          <cell r="G4" t="str">
            <v>CANCELADA</v>
          </cell>
          <cell r="H4">
            <v>0</v>
          </cell>
          <cell r="I4">
            <v>0</v>
          </cell>
          <cell r="R4">
            <v>618904</v>
          </cell>
        </row>
        <row r="5">
          <cell r="A5">
            <v>401092</v>
          </cell>
          <cell r="B5">
            <v>401092</v>
          </cell>
          <cell r="C5">
            <v>44708</v>
          </cell>
          <cell r="D5">
            <v>44754</v>
          </cell>
          <cell r="F5">
            <v>1252878</v>
          </cell>
          <cell r="G5" t="str">
            <v>NO RADICADA</v>
          </cell>
          <cell r="H5">
            <v>1252878</v>
          </cell>
          <cell r="I5">
            <v>0</v>
          </cell>
          <cell r="R5">
            <v>0</v>
          </cell>
        </row>
        <row r="6">
          <cell r="A6">
            <v>425750</v>
          </cell>
          <cell r="B6">
            <v>425750</v>
          </cell>
          <cell r="C6">
            <v>44761</v>
          </cell>
          <cell r="D6">
            <v>44835</v>
          </cell>
          <cell r="F6">
            <v>763017</v>
          </cell>
          <cell r="G6" t="str">
            <v>GLOSA POR CONCILIAR</v>
          </cell>
          <cell r="H6">
            <v>0</v>
          </cell>
          <cell r="I6">
            <v>0</v>
          </cell>
          <cell r="K6">
            <v>763017</v>
          </cell>
        </row>
        <row r="7">
          <cell r="A7">
            <v>469154</v>
          </cell>
          <cell r="B7">
            <v>469154</v>
          </cell>
          <cell r="C7">
            <v>44852</v>
          </cell>
          <cell r="D7">
            <v>44944</v>
          </cell>
          <cell r="F7">
            <v>106426</v>
          </cell>
          <cell r="G7" t="str">
            <v>SALDO A FAVOR DEL PRESTADOR</v>
          </cell>
          <cell r="H7">
            <v>0</v>
          </cell>
          <cell r="I7">
            <v>0</v>
          </cell>
          <cell r="R7">
            <v>0</v>
          </cell>
        </row>
        <row r="8">
          <cell r="A8">
            <v>490456</v>
          </cell>
          <cell r="B8">
            <v>490456</v>
          </cell>
          <cell r="C8">
            <v>44894</v>
          </cell>
          <cell r="D8">
            <v>44994</v>
          </cell>
          <cell r="F8">
            <v>317151</v>
          </cell>
          <cell r="G8" t="str">
            <v>EN REVISION</v>
          </cell>
          <cell r="H8">
            <v>0</v>
          </cell>
          <cell r="I8">
            <v>317151</v>
          </cell>
          <cell r="R8">
            <v>0</v>
          </cell>
        </row>
        <row r="9">
          <cell r="A9">
            <v>493248</v>
          </cell>
          <cell r="B9">
            <v>493248</v>
          </cell>
          <cell r="C9">
            <v>44901</v>
          </cell>
          <cell r="D9">
            <v>45014</v>
          </cell>
          <cell r="F9">
            <v>9344261</v>
          </cell>
          <cell r="G9" t="str">
            <v>EN REVISION</v>
          </cell>
          <cell r="H9">
            <v>0</v>
          </cell>
          <cell r="I9">
            <v>9344261</v>
          </cell>
          <cell r="R9">
            <v>0</v>
          </cell>
        </row>
        <row r="10">
          <cell r="A10">
            <v>495684</v>
          </cell>
          <cell r="B10">
            <v>495684</v>
          </cell>
          <cell r="C10">
            <v>44908</v>
          </cell>
          <cell r="D10">
            <v>44944</v>
          </cell>
          <cell r="F10">
            <v>483300</v>
          </cell>
          <cell r="G10" t="str">
            <v>SALDO A FAVOR DEL PRESTADOR</v>
          </cell>
          <cell r="H10">
            <v>0</v>
          </cell>
          <cell r="I10">
            <v>0</v>
          </cell>
          <cell r="R10">
            <v>0</v>
          </cell>
        </row>
        <row r="11">
          <cell r="A11">
            <v>550075</v>
          </cell>
          <cell r="B11">
            <v>550075</v>
          </cell>
          <cell r="C11">
            <v>45022</v>
          </cell>
          <cell r="D11">
            <v>45030</v>
          </cell>
          <cell r="F11">
            <v>7764981</v>
          </cell>
          <cell r="G11" t="str">
            <v>EN REVISION</v>
          </cell>
          <cell r="H11">
            <v>0</v>
          </cell>
          <cell r="I11">
            <v>7764981</v>
          </cell>
          <cell r="R11">
            <v>0</v>
          </cell>
        </row>
      </sheetData>
      <sheetData sheetId="2"/>
      <sheetData sheetId="3">
        <row r="6">
          <cell r="H6" t="str">
            <v>CLINICA VERSALLES SA</v>
          </cell>
        </row>
        <row r="9">
          <cell r="C9" t="str">
            <v>LUISA MATUTE ROMERO</v>
          </cell>
          <cell r="H9" t="str">
            <v>LEYDY CRISTINA BOLAÑOS ARCE</v>
          </cell>
        </row>
        <row r="16">
          <cell r="F16">
            <v>45046</v>
          </cell>
        </row>
        <row r="76">
          <cell r="F76">
            <v>45065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8BD0D7EA-1A5B-4D3E-A76C-0C79B4CEF7A6}" userId="S::ygutierrez@mutualser.org::f935c113-9ddc-4b4e-afe3-90aa04236bb0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8BD0D7EA-1A5B-4D3E-A76C-0C79B4CEF7A6}" id="{5F6A84B4-AD24-4E94-A548-8CC566D749F4}">
    <text>SUAMTORIA DE GIRO DIRECTO Y ESFUERZO PROPIO</text>
  </threadedComment>
  <threadedComment ref="K8" dT="2020-08-04T16:00:44.11" personId="{8BD0D7EA-1A5B-4D3E-A76C-0C79B4CEF7A6}" id="{85AF5668-DFDF-4445-B429-B86410C0351E}">
    <text>SUMATORIA DE PAGOS (DESCUENTOS ,TESORERIA,EMBARGOS)</text>
  </threadedComment>
  <threadedComment ref="R8" dT="2020-08-04T15:59:07.94" personId="{8BD0D7EA-1A5B-4D3E-A76C-0C79B4CEF7A6}" id="{66D07CB1-A202-4EEB-B8D3-EEB0DDAE5B46}">
    <text>SUMATORIA DE VALORES (PRESCRITAS SALDO DE FACTURAS DE CONTRATO LIQUIDADOS Y OTROS CONCEPTOS (N/A NO RADICADAS)</text>
  </threadedComment>
  <threadedComment ref="X8" dT="2020-08-04T15:55:33.73" personId="{8BD0D7EA-1A5B-4D3E-A76C-0C79B4CEF7A6}" id="{4D05FCA4-831D-4793-8352-07D22798706F}">
    <text>SUMATORIA DE LOS VALORES DE GLOSAS LEGALIZADAS Y GLOSAS POR CONCILIAR</text>
  </threadedComment>
  <threadedComment ref="AC8" dT="2020-08-04T15:56:24.52" personId="{8BD0D7EA-1A5B-4D3E-A76C-0C79B4CEF7A6}" id="{9F77B81A-079B-4905-9F2D-987F55F8F232}">
    <text>VALRO INDIVIDUAL DE LA GLOSAS LEGALIZADA</text>
  </threadedComment>
  <threadedComment ref="AE8" dT="2020-08-04T15:56:04.49" personId="{8BD0D7EA-1A5B-4D3E-A76C-0C79B4CEF7A6}" id="{A567584B-6C7B-4A09-AB76-CBE32C4430F0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273EE-0299-4888-8274-BC474791E797}">
  <dimension ref="A1:AK26"/>
  <sheetViews>
    <sheetView tabSelected="1" topLeftCell="A8" zoomScale="85" zoomScaleNormal="85" workbookViewId="0">
      <selection activeCell="A18" sqref="A18:XFD20105"/>
    </sheetView>
  </sheetViews>
  <sheetFormatPr defaultColWidth="11.42578125" defaultRowHeight="1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>
      <c r="A1" s="1" t="s">
        <v>0</v>
      </c>
    </row>
    <row r="2" spans="1:37">
      <c r="A2" s="1" t="s">
        <v>1</v>
      </c>
      <c r="B2" t="s">
        <v>2</v>
      </c>
    </row>
    <row r="3" spans="1:37">
      <c r="A3" s="1" t="s">
        <v>3</v>
      </c>
      <c r="B3" t="str">
        <f>+'[1]ACTA ANA'!H6</f>
        <v>CLINICA VERSALLES SA</v>
      </c>
    </row>
    <row r="4" spans="1:37">
      <c r="A4" s="1" t="s">
        <v>4</v>
      </c>
      <c r="E4" s="4">
        <f>+'[1]ACTA ANA'!F16</f>
        <v>45046</v>
      </c>
    </row>
    <row r="5" spans="1:37">
      <c r="A5" s="1" t="s">
        <v>5</v>
      </c>
      <c r="E5" s="4">
        <f>+'[1]ACTA ANA'!F76</f>
        <v>45065</v>
      </c>
    </row>
    <row r="6" spans="1:37" ht="15.75" thickBot="1"/>
    <row r="7" spans="1:37" ht="15.75" thickBot="1">
      <c r="A7" s="37" t="s">
        <v>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7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7" ht="49.9" customHeight="1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>
      <c r="A9" s="17">
        <v>1</v>
      </c>
      <c r="B9" s="18" t="s">
        <v>44</v>
      </c>
      <c r="C9" s="17">
        <f>+[1]DEPURADO!A3</f>
        <v>170754</v>
      </c>
      <c r="D9" s="17">
        <f>+[1]DEPURADO!B3</f>
        <v>170754</v>
      </c>
      <c r="E9" s="19">
        <f>+[1]DEPURADO!C3</f>
        <v>44210</v>
      </c>
      <c r="F9" s="20">
        <f>+IF([1]DEPURADO!D3&gt;1,[1]DEPURADO!D3," ")</f>
        <v>44957</v>
      </c>
      <c r="G9" s="21">
        <f>[1]DEPURADO!F3</f>
        <v>202621</v>
      </c>
      <c r="H9" s="22">
        <v>0</v>
      </c>
      <c r="I9" s="22">
        <f>+[1]DEPURADO!M3+[1]DEPURADO!N3</f>
        <v>0</v>
      </c>
      <c r="J9" s="22">
        <f>+[1]DEPURADO!R3</f>
        <v>202621</v>
      </c>
      <c r="K9" s="23">
        <f>+[1]DEPURADO!P3+[1]DEPURADO!Q3</f>
        <v>0</v>
      </c>
      <c r="L9" s="22">
        <v>0</v>
      </c>
      <c r="M9" s="22">
        <v>0</v>
      </c>
      <c r="N9" s="22">
        <f t="shared" ref="N9:N17" si="0">+SUM(J9:M9)</f>
        <v>202621</v>
      </c>
      <c r="O9" s="22">
        <f t="shared" ref="O9:O17" si="1">+G9-I9-N9</f>
        <v>0</v>
      </c>
      <c r="P9" s="18">
        <f>IF([1]DEPURADO!H3&gt;1,0,[1]DEPURADO!B3)</f>
        <v>170754</v>
      </c>
      <c r="Q9" s="24">
        <f t="shared" ref="Q9:Q17" si="2">+IF(P9&gt;0,G9,0)</f>
        <v>202621</v>
      </c>
      <c r="R9" s="25">
        <f t="shared" ref="R9:R17" si="3">IF(P9=0,G9,0)</f>
        <v>0</v>
      </c>
      <c r="S9" s="25">
        <f>+[1]DEPURADO!J3</f>
        <v>0</v>
      </c>
      <c r="T9" s="17" t="s">
        <v>45</v>
      </c>
      <c r="U9" s="25">
        <f>+[1]DEPURADO!I3</f>
        <v>0</v>
      </c>
      <c r="V9" s="24"/>
      <c r="W9" s="17" t="s">
        <v>45</v>
      </c>
      <c r="X9" s="25">
        <f>+[1]DEPURADO!K3+[1]DEPURADO!L3</f>
        <v>0</v>
      </c>
      <c r="Y9" s="17" t="s">
        <v>45</v>
      </c>
      <c r="Z9" s="25">
        <f t="shared" ref="Z9:Z17" si="4">+X9-AE9+IF(X9-AE9&lt;-1,-X9+AE9,0)</f>
        <v>0</v>
      </c>
      <c r="AA9" s="25"/>
      <c r="AB9" s="25">
        <v>0</v>
      </c>
      <c r="AC9" s="25">
        <v>0</v>
      </c>
      <c r="AD9" s="24"/>
      <c r="AE9" s="24">
        <f>+[1]DEPURADO!K3</f>
        <v>0</v>
      </c>
      <c r="AF9" s="24">
        <v>0</v>
      </c>
      <c r="AG9" s="24">
        <f t="shared" ref="AG9:AG17" si="5">+G9-I9-N9-R9-Z9-AC9-AE9-S9-U9</f>
        <v>0</v>
      </c>
      <c r="AH9" s="24">
        <v>0</v>
      </c>
      <c r="AI9" s="24" t="str">
        <f>+[1]DEPURADO!G3</f>
        <v>CANCELADA</v>
      </c>
      <c r="AJ9" s="26"/>
      <c r="AK9" s="27"/>
    </row>
    <row r="10" spans="1:37" s="28" customFormat="1">
      <c r="A10" s="17">
        <f>+A9+1</f>
        <v>2</v>
      </c>
      <c r="B10" s="18" t="s">
        <v>44</v>
      </c>
      <c r="C10" s="17">
        <f>+[1]DEPURADO!A4</f>
        <v>232432</v>
      </c>
      <c r="D10" s="17">
        <f>+[1]DEPURADO!B4</f>
        <v>232432</v>
      </c>
      <c r="E10" s="19">
        <f>+[1]DEPURADO!C4</f>
        <v>44370</v>
      </c>
      <c r="F10" s="20">
        <f>+IF([1]DEPURADO!D4&gt;1,[1]DEPURADO!D4," ")</f>
        <v>44957</v>
      </c>
      <c r="G10" s="21">
        <f>[1]DEPURADO!F4</f>
        <v>618904</v>
      </c>
      <c r="H10" s="22">
        <v>0</v>
      </c>
      <c r="I10" s="22">
        <f>+[1]DEPURADO!M4+[1]DEPURADO!N4</f>
        <v>0</v>
      </c>
      <c r="J10" s="22">
        <f>+[1]DEPURADO!R4</f>
        <v>618904</v>
      </c>
      <c r="K10" s="23">
        <f>+[1]DEPURADO!P4+[1]DEPURADO!Q4</f>
        <v>0</v>
      </c>
      <c r="L10" s="22">
        <v>0</v>
      </c>
      <c r="M10" s="22">
        <v>0</v>
      </c>
      <c r="N10" s="22">
        <f t="shared" si="0"/>
        <v>618904</v>
      </c>
      <c r="O10" s="22">
        <f t="shared" si="1"/>
        <v>0</v>
      </c>
      <c r="P10" s="18">
        <f>IF([1]DEPURADO!H4&gt;1,0,[1]DEPURADO!B4)</f>
        <v>232432</v>
      </c>
      <c r="Q10" s="24">
        <f t="shared" si="2"/>
        <v>618904</v>
      </c>
      <c r="R10" s="25">
        <f t="shared" si="3"/>
        <v>0</v>
      </c>
      <c r="S10" s="25">
        <f>+[1]DEPURADO!J4</f>
        <v>0</v>
      </c>
      <c r="T10" s="17" t="s">
        <v>45</v>
      </c>
      <c r="U10" s="25">
        <f>+[1]DEPURADO!I4</f>
        <v>0</v>
      </c>
      <c r="V10" s="24"/>
      <c r="W10" s="17" t="s">
        <v>45</v>
      </c>
      <c r="X10" s="25">
        <f>+[1]DEPURADO!K4+[1]DEPURADO!L4</f>
        <v>0</v>
      </c>
      <c r="Y10" s="17" t="s">
        <v>45</v>
      </c>
      <c r="Z10" s="25">
        <f t="shared" si="4"/>
        <v>0</v>
      </c>
      <c r="AA10" s="25"/>
      <c r="AB10" s="25">
        <v>0</v>
      </c>
      <c r="AC10" s="25">
        <v>0</v>
      </c>
      <c r="AD10" s="24"/>
      <c r="AE10" s="24">
        <f>+[1]DEPURADO!K4</f>
        <v>0</v>
      </c>
      <c r="AF10" s="24">
        <v>0</v>
      </c>
      <c r="AG10" s="24">
        <f t="shared" si="5"/>
        <v>0</v>
      </c>
      <c r="AH10" s="24">
        <v>0</v>
      </c>
      <c r="AI10" s="24" t="str">
        <f>+[1]DEPURADO!G4</f>
        <v>CANCELADA</v>
      </c>
      <c r="AJ10" s="26"/>
      <c r="AK10" s="27"/>
    </row>
    <row r="11" spans="1:37" s="28" customFormat="1">
      <c r="A11" s="17">
        <f t="shared" ref="A11:A17" si="6">+A10+1</f>
        <v>3</v>
      </c>
      <c r="B11" s="18" t="s">
        <v>44</v>
      </c>
      <c r="C11" s="17">
        <f>+[1]DEPURADO!A5</f>
        <v>401092</v>
      </c>
      <c r="D11" s="17">
        <f>+[1]DEPURADO!B5</f>
        <v>401092</v>
      </c>
      <c r="E11" s="19">
        <f>+[1]DEPURADO!C5</f>
        <v>44708</v>
      </c>
      <c r="F11" s="20">
        <f>+IF([1]DEPURADO!D5&gt;1,[1]DEPURADO!D5," ")</f>
        <v>44754</v>
      </c>
      <c r="G11" s="21">
        <f>[1]DEPURADO!F5</f>
        <v>1252878</v>
      </c>
      <c r="H11" s="22">
        <v>0</v>
      </c>
      <c r="I11" s="22">
        <f>+[1]DEPURADO!M5+[1]DEPURADO!N5</f>
        <v>0</v>
      </c>
      <c r="J11" s="22">
        <f>+[1]DEPURADO!R5</f>
        <v>0</v>
      </c>
      <c r="K11" s="23">
        <f>+[1]DEPURADO!P5+[1]DEPURADO!Q5</f>
        <v>0</v>
      </c>
      <c r="L11" s="22">
        <v>0</v>
      </c>
      <c r="M11" s="22">
        <v>0</v>
      </c>
      <c r="N11" s="22">
        <f t="shared" si="0"/>
        <v>0</v>
      </c>
      <c r="O11" s="22">
        <f t="shared" si="1"/>
        <v>1252878</v>
      </c>
      <c r="P11" s="18">
        <f>IF([1]DEPURADO!H5&gt;1,0,[1]DEPURADO!B5)</f>
        <v>0</v>
      </c>
      <c r="Q11" s="24">
        <f t="shared" si="2"/>
        <v>0</v>
      </c>
      <c r="R11" s="25">
        <f t="shared" si="3"/>
        <v>1252878</v>
      </c>
      <c r="S11" s="25">
        <f>+[1]DEPURADO!J5</f>
        <v>0</v>
      </c>
      <c r="T11" s="17" t="s">
        <v>45</v>
      </c>
      <c r="U11" s="25">
        <f>+[1]DEPURADO!I5</f>
        <v>0</v>
      </c>
      <c r="V11" s="24"/>
      <c r="W11" s="17" t="s">
        <v>45</v>
      </c>
      <c r="X11" s="25">
        <f>+[1]DEPURADO!K5+[1]DEPURADO!L5</f>
        <v>0</v>
      </c>
      <c r="Y11" s="17" t="s">
        <v>45</v>
      </c>
      <c r="Z11" s="25">
        <f t="shared" si="4"/>
        <v>0</v>
      </c>
      <c r="AA11" s="25"/>
      <c r="AB11" s="25">
        <v>0</v>
      </c>
      <c r="AC11" s="25">
        <v>0</v>
      </c>
      <c r="AD11" s="24"/>
      <c r="AE11" s="24">
        <f>+[1]DEPURADO!K5</f>
        <v>0</v>
      </c>
      <c r="AF11" s="24">
        <v>0</v>
      </c>
      <c r="AG11" s="24">
        <f t="shared" si="5"/>
        <v>0</v>
      </c>
      <c r="AH11" s="24">
        <v>0</v>
      </c>
      <c r="AI11" s="24" t="str">
        <f>+[1]DEPURADO!G5</f>
        <v>NO RADICADA</v>
      </c>
      <c r="AJ11" s="26"/>
      <c r="AK11" s="27"/>
    </row>
    <row r="12" spans="1:37" s="28" customFormat="1">
      <c r="A12" s="17">
        <f t="shared" si="6"/>
        <v>4</v>
      </c>
      <c r="B12" s="18" t="s">
        <v>44</v>
      </c>
      <c r="C12" s="17">
        <f>+[1]DEPURADO!A6</f>
        <v>425750</v>
      </c>
      <c r="D12" s="17">
        <f>+[1]DEPURADO!B6</f>
        <v>425750</v>
      </c>
      <c r="E12" s="19">
        <f>+[1]DEPURADO!C6</f>
        <v>44761</v>
      </c>
      <c r="F12" s="20">
        <f>+IF([1]DEPURADO!D6&gt;1,[1]DEPURADO!D6," ")</f>
        <v>44835</v>
      </c>
      <c r="G12" s="21">
        <f>[1]DEPURADO!F6</f>
        <v>763017</v>
      </c>
      <c r="H12" s="22">
        <v>0</v>
      </c>
      <c r="I12" s="22">
        <f>+[1]DEPURADO!M6+[1]DEPURADO!N6</f>
        <v>0</v>
      </c>
      <c r="J12" s="22">
        <f>+[1]DEPURADO!R6</f>
        <v>0</v>
      </c>
      <c r="K12" s="23">
        <f>+[1]DEPURADO!P6+[1]DEPURADO!Q6</f>
        <v>0</v>
      </c>
      <c r="L12" s="22">
        <v>0</v>
      </c>
      <c r="M12" s="22">
        <v>0</v>
      </c>
      <c r="N12" s="22">
        <f t="shared" si="0"/>
        <v>0</v>
      </c>
      <c r="O12" s="22">
        <f t="shared" si="1"/>
        <v>763017</v>
      </c>
      <c r="P12" s="18">
        <f>IF([1]DEPURADO!H6&gt;1,0,[1]DEPURADO!B6)</f>
        <v>425750</v>
      </c>
      <c r="Q12" s="24">
        <f t="shared" si="2"/>
        <v>763017</v>
      </c>
      <c r="R12" s="25">
        <f t="shared" si="3"/>
        <v>0</v>
      </c>
      <c r="S12" s="25">
        <f>+[1]DEPURADO!J6</f>
        <v>0</v>
      </c>
      <c r="T12" s="17" t="s">
        <v>45</v>
      </c>
      <c r="U12" s="25">
        <f>+[1]DEPURADO!I6</f>
        <v>0</v>
      </c>
      <c r="V12" s="24"/>
      <c r="W12" s="17" t="s">
        <v>45</v>
      </c>
      <c r="X12" s="25">
        <f>+[1]DEPURADO!K6+[1]DEPURADO!L6</f>
        <v>763017</v>
      </c>
      <c r="Y12" s="17" t="s">
        <v>45</v>
      </c>
      <c r="Z12" s="25">
        <f t="shared" si="4"/>
        <v>0</v>
      </c>
      <c r="AA12" s="25"/>
      <c r="AB12" s="25">
        <v>0</v>
      </c>
      <c r="AC12" s="25">
        <v>0</v>
      </c>
      <c r="AD12" s="24"/>
      <c r="AE12" s="24">
        <f>+[1]DEPURADO!K6</f>
        <v>763017</v>
      </c>
      <c r="AF12" s="24">
        <v>0</v>
      </c>
      <c r="AG12" s="24">
        <f t="shared" si="5"/>
        <v>0</v>
      </c>
      <c r="AH12" s="24">
        <v>0</v>
      </c>
      <c r="AI12" s="24" t="str">
        <f>+[1]DEPURADO!G6</f>
        <v>GLOSA POR CONCILIAR</v>
      </c>
      <c r="AJ12" s="26"/>
      <c r="AK12" s="27"/>
    </row>
    <row r="13" spans="1:37" s="28" customFormat="1">
      <c r="A13" s="17">
        <f t="shared" si="6"/>
        <v>5</v>
      </c>
      <c r="B13" s="18" t="s">
        <v>44</v>
      </c>
      <c r="C13" s="17">
        <f>+[1]DEPURADO!A7</f>
        <v>469154</v>
      </c>
      <c r="D13" s="17">
        <f>+[1]DEPURADO!B7</f>
        <v>469154</v>
      </c>
      <c r="E13" s="19">
        <f>+[1]DEPURADO!C7</f>
        <v>44852</v>
      </c>
      <c r="F13" s="20">
        <f>+IF([1]DEPURADO!D7&gt;1,[1]DEPURADO!D7," ")</f>
        <v>44944</v>
      </c>
      <c r="G13" s="21">
        <f>[1]DEPURADO!F7</f>
        <v>106426</v>
      </c>
      <c r="H13" s="22">
        <v>0</v>
      </c>
      <c r="I13" s="22">
        <f>+[1]DEPURADO!M7+[1]DEPURADO!N7</f>
        <v>0</v>
      </c>
      <c r="J13" s="22">
        <f>+[1]DEPURADO!R7</f>
        <v>0</v>
      </c>
      <c r="K13" s="23">
        <f>+[1]DEPURADO!P7+[1]DEPURADO!Q7</f>
        <v>0</v>
      </c>
      <c r="L13" s="22">
        <v>0</v>
      </c>
      <c r="M13" s="22">
        <v>0</v>
      </c>
      <c r="N13" s="22">
        <f t="shared" si="0"/>
        <v>0</v>
      </c>
      <c r="O13" s="22">
        <f t="shared" si="1"/>
        <v>106426</v>
      </c>
      <c r="P13" s="18">
        <f>IF([1]DEPURADO!H7&gt;1,0,[1]DEPURADO!B7)</f>
        <v>469154</v>
      </c>
      <c r="Q13" s="24">
        <f t="shared" si="2"/>
        <v>106426</v>
      </c>
      <c r="R13" s="25">
        <f t="shared" si="3"/>
        <v>0</v>
      </c>
      <c r="S13" s="25">
        <f>+[1]DEPURADO!J7</f>
        <v>0</v>
      </c>
      <c r="T13" s="17" t="s">
        <v>45</v>
      </c>
      <c r="U13" s="25">
        <f>+[1]DEPURADO!I7</f>
        <v>0</v>
      </c>
      <c r="V13" s="24"/>
      <c r="W13" s="17" t="s">
        <v>45</v>
      </c>
      <c r="X13" s="25">
        <f>+[1]DEPURADO!K7+[1]DEPURADO!L7</f>
        <v>0</v>
      </c>
      <c r="Y13" s="17" t="s">
        <v>45</v>
      </c>
      <c r="Z13" s="25">
        <f t="shared" si="4"/>
        <v>0</v>
      </c>
      <c r="AA13" s="25"/>
      <c r="AB13" s="25">
        <v>0</v>
      </c>
      <c r="AC13" s="25">
        <v>0</v>
      </c>
      <c r="AD13" s="24"/>
      <c r="AE13" s="24">
        <f>+[1]DEPURADO!K7</f>
        <v>0</v>
      </c>
      <c r="AF13" s="24">
        <v>0</v>
      </c>
      <c r="AG13" s="24">
        <f t="shared" si="5"/>
        <v>106426</v>
      </c>
      <c r="AH13" s="24">
        <v>0</v>
      </c>
      <c r="AI13" s="24" t="str">
        <f>+[1]DEPURADO!G7</f>
        <v>SALDO A FAVOR DEL PRESTADOR</v>
      </c>
      <c r="AJ13" s="26"/>
      <c r="AK13" s="27"/>
    </row>
    <row r="14" spans="1:37" s="28" customFormat="1">
      <c r="A14" s="17">
        <f t="shared" si="6"/>
        <v>6</v>
      </c>
      <c r="B14" s="18" t="s">
        <v>44</v>
      </c>
      <c r="C14" s="17">
        <f>+[1]DEPURADO!A8</f>
        <v>490456</v>
      </c>
      <c r="D14" s="17">
        <f>+[1]DEPURADO!B8</f>
        <v>490456</v>
      </c>
      <c r="E14" s="19">
        <f>+[1]DEPURADO!C8</f>
        <v>44894</v>
      </c>
      <c r="F14" s="20">
        <f>+IF([1]DEPURADO!D8&gt;1,[1]DEPURADO!D8," ")</f>
        <v>44994</v>
      </c>
      <c r="G14" s="21">
        <f>[1]DEPURADO!F8</f>
        <v>317151</v>
      </c>
      <c r="H14" s="22">
        <v>0</v>
      </c>
      <c r="I14" s="22">
        <f>+[1]DEPURADO!M8+[1]DEPURADO!N8</f>
        <v>0</v>
      </c>
      <c r="J14" s="22">
        <f>+[1]DEPURADO!R8</f>
        <v>0</v>
      </c>
      <c r="K14" s="23">
        <f>+[1]DEPURADO!P8+[1]DEPURADO!Q8</f>
        <v>0</v>
      </c>
      <c r="L14" s="22">
        <v>0</v>
      </c>
      <c r="M14" s="22">
        <v>0</v>
      </c>
      <c r="N14" s="22">
        <f t="shared" si="0"/>
        <v>0</v>
      </c>
      <c r="O14" s="22">
        <f t="shared" si="1"/>
        <v>317151</v>
      </c>
      <c r="P14" s="18">
        <f>IF([1]DEPURADO!H8&gt;1,0,[1]DEPURADO!B8)</f>
        <v>490456</v>
      </c>
      <c r="Q14" s="24">
        <f t="shared" si="2"/>
        <v>317151</v>
      </c>
      <c r="R14" s="25">
        <f t="shared" si="3"/>
        <v>0</v>
      </c>
      <c r="S14" s="25">
        <f>+[1]DEPURADO!J8</f>
        <v>0</v>
      </c>
      <c r="T14" s="17" t="s">
        <v>45</v>
      </c>
      <c r="U14" s="25">
        <f>+[1]DEPURADO!I8</f>
        <v>317151</v>
      </c>
      <c r="V14" s="24"/>
      <c r="W14" s="17" t="s">
        <v>45</v>
      </c>
      <c r="X14" s="25">
        <f>+[1]DEPURADO!K8+[1]DEPURADO!L8</f>
        <v>0</v>
      </c>
      <c r="Y14" s="17" t="s">
        <v>45</v>
      </c>
      <c r="Z14" s="25">
        <f t="shared" si="4"/>
        <v>0</v>
      </c>
      <c r="AA14" s="25"/>
      <c r="AB14" s="25">
        <v>0</v>
      </c>
      <c r="AC14" s="25">
        <v>0</v>
      </c>
      <c r="AD14" s="24"/>
      <c r="AE14" s="24">
        <f>+[1]DEPURADO!K8</f>
        <v>0</v>
      </c>
      <c r="AF14" s="24">
        <v>0</v>
      </c>
      <c r="AG14" s="24">
        <f t="shared" si="5"/>
        <v>0</v>
      </c>
      <c r="AH14" s="24">
        <v>0</v>
      </c>
      <c r="AI14" s="24" t="str">
        <f>+[1]DEPURADO!G8</f>
        <v>EN REVISION</v>
      </c>
      <c r="AJ14" s="26"/>
      <c r="AK14" s="27"/>
    </row>
    <row r="15" spans="1:37" s="28" customFormat="1">
      <c r="A15" s="17">
        <f t="shared" si="6"/>
        <v>7</v>
      </c>
      <c r="B15" s="18" t="s">
        <v>44</v>
      </c>
      <c r="C15" s="17">
        <f>+[1]DEPURADO!A9</f>
        <v>493248</v>
      </c>
      <c r="D15" s="17">
        <f>+[1]DEPURADO!B9</f>
        <v>493248</v>
      </c>
      <c r="E15" s="19">
        <f>+[1]DEPURADO!C9</f>
        <v>44901</v>
      </c>
      <c r="F15" s="20">
        <f>+IF([1]DEPURADO!D9&gt;1,[1]DEPURADO!D9," ")</f>
        <v>45014</v>
      </c>
      <c r="G15" s="21">
        <f>[1]DEPURADO!F9</f>
        <v>9344261</v>
      </c>
      <c r="H15" s="22">
        <v>0</v>
      </c>
      <c r="I15" s="22">
        <f>+[1]DEPURADO!M9+[1]DEPURADO!N9</f>
        <v>0</v>
      </c>
      <c r="J15" s="22">
        <f>+[1]DEPURADO!R9</f>
        <v>0</v>
      </c>
      <c r="K15" s="23">
        <f>+[1]DEPURADO!P9+[1]DEPURADO!Q9</f>
        <v>0</v>
      </c>
      <c r="L15" s="22">
        <v>0</v>
      </c>
      <c r="M15" s="22">
        <v>0</v>
      </c>
      <c r="N15" s="22">
        <f t="shared" si="0"/>
        <v>0</v>
      </c>
      <c r="O15" s="22">
        <f t="shared" si="1"/>
        <v>9344261</v>
      </c>
      <c r="P15" s="18">
        <f>IF([1]DEPURADO!H9&gt;1,0,[1]DEPURADO!B9)</f>
        <v>493248</v>
      </c>
      <c r="Q15" s="24">
        <f t="shared" si="2"/>
        <v>9344261</v>
      </c>
      <c r="R15" s="25">
        <f t="shared" si="3"/>
        <v>0</v>
      </c>
      <c r="S15" s="25">
        <f>+[1]DEPURADO!J9</f>
        <v>0</v>
      </c>
      <c r="T15" s="17" t="s">
        <v>45</v>
      </c>
      <c r="U15" s="25">
        <f>+[1]DEPURADO!I9</f>
        <v>9344261</v>
      </c>
      <c r="V15" s="24"/>
      <c r="W15" s="17" t="s">
        <v>45</v>
      </c>
      <c r="X15" s="25">
        <f>+[1]DEPURADO!K9+[1]DEPURADO!L9</f>
        <v>0</v>
      </c>
      <c r="Y15" s="17" t="s">
        <v>45</v>
      </c>
      <c r="Z15" s="25">
        <f t="shared" si="4"/>
        <v>0</v>
      </c>
      <c r="AA15" s="25"/>
      <c r="AB15" s="25">
        <v>0</v>
      </c>
      <c r="AC15" s="25">
        <v>0</v>
      </c>
      <c r="AD15" s="24"/>
      <c r="AE15" s="24">
        <f>+[1]DEPURADO!K9</f>
        <v>0</v>
      </c>
      <c r="AF15" s="24">
        <v>0</v>
      </c>
      <c r="AG15" s="24">
        <f t="shared" si="5"/>
        <v>0</v>
      </c>
      <c r="AH15" s="24">
        <v>0</v>
      </c>
      <c r="AI15" s="24" t="str">
        <f>+[1]DEPURADO!G9</f>
        <v>EN REVISION</v>
      </c>
      <c r="AJ15" s="26"/>
      <c r="AK15" s="27"/>
    </row>
    <row r="16" spans="1:37" s="28" customFormat="1">
      <c r="A16" s="17">
        <f t="shared" si="6"/>
        <v>8</v>
      </c>
      <c r="B16" s="18" t="s">
        <v>44</v>
      </c>
      <c r="C16" s="17">
        <f>+[1]DEPURADO!A10</f>
        <v>495684</v>
      </c>
      <c r="D16" s="17">
        <f>+[1]DEPURADO!B10</f>
        <v>495684</v>
      </c>
      <c r="E16" s="19">
        <f>+[1]DEPURADO!C10</f>
        <v>44908</v>
      </c>
      <c r="F16" s="20">
        <f>+IF([1]DEPURADO!D10&gt;1,[1]DEPURADO!D10," ")</f>
        <v>44944</v>
      </c>
      <c r="G16" s="21">
        <f>[1]DEPURADO!F10</f>
        <v>483300</v>
      </c>
      <c r="H16" s="22">
        <v>0</v>
      </c>
      <c r="I16" s="22">
        <f>+[1]DEPURADO!M10+[1]DEPURADO!N10</f>
        <v>0</v>
      </c>
      <c r="J16" s="22">
        <f>+[1]DEPURADO!R10</f>
        <v>0</v>
      </c>
      <c r="K16" s="23">
        <f>+[1]DEPURADO!P10+[1]DEPURADO!Q10</f>
        <v>0</v>
      </c>
      <c r="L16" s="22">
        <v>0</v>
      </c>
      <c r="M16" s="22">
        <v>0</v>
      </c>
      <c r="N16" s="22">
        <f t="shared" si="0"/>
        <v>0</v>
      </c>
      <c r="O16" s="22">
        <f t="shared" si="1"/>
        <v>483300</v>
      </c>
      <c r="P16" s="18">
        <f>IF([1]DEPURADO!H10&gt;1,0,[1]DEPURADO!B10)</f>
        <v>495684</v>
      </c>
      <c r="Q16" s="24">
        <f t="shared" si="2"/>
        <v>483300</v>
      </c>
      <c r="R16" s="25">
        <f t="shared" si="3"/>
        <v>0</v>
      </c>
      <c r="S16" s="25">
        <f>+[1]DEPURADO!J10</f>
        <v>0</v>
      </c>
      <c r="T16" s="17" t="s">
        <v>45</v>
      </c>
      <c r="U16" s="25">
        <f>+[1]DEPURADO!I10</f>
        <v>0</v>
      </c>
      <c r="V16" s="24"/>
      <c r="W16" s="17" t="s">
        <v>45</v>
      </c>
      <c r="X16" s="25">
        <f>+[1]DEPURADO!K10+[1]DEPURADO!L10</f>
        <v>0</v>
      </c>
      <c r="Y16" s="17" t="s">
        <v>45</v>
      </c>
      <c r="Z16" s="25">
        <f t="shared" si="4"/>
        <v>0</v>
      </c>
      <c r="AA16" s="25"/>
      <c r="AB16" s="25">
        <v>0</v>
      </c>
      <c r="AC16" s="25">
        <v>0</v>
      </c>
      <c r="AD16" s="24"/>
      <c r="AE16" s="24">
        <f>+[1]DEPURADO!K10</f>
        <v>0</v>
      </c>
      <c r="AF16" s="24">
        <v>0</v>
      </c>
      <c r="AG16" s="24">
        <f t="shared" si="5"/>
        <v>483300</v>
      </c>
      <c r="AH16" s="24">
        <v>0</v>
      </c>
      <c r="AI16" s="24" t="str">
        <f>+[1]DEPURADO!G10</f>
        <v>SALDO A FAVOR DEL PRESTADOR</v>
      </c>
      <c r="AJ16" s="26"/>
      <c r="AK16" s="27"/>
    </row>
    <row r="17" spans="1:37" s="28" customFormat="1">
      <c r="A17" s="17">
        <f t="shared" si="6"/>
        <v>9</v>
      </c>
      <c r="B17" s="18" t="s">
        <v>44</v>
      </c>
      <c r="C17" s="17">
        <f>+[1]DEPURADO!A11</f>
        <v>550075</v>
      </c>
      <c r="D17" s="17">
        <f>+[1]DEPURADO!B11</f>
        <v>550075</v>
      </c>
      <c r="E17" s="19">
        <f>+[1]DEPURADO!C11</f>
        <v>45022</v>
      </c>
      <c r="F17" s="20">
        <f>+IF([1]DEPURADO!D11&gt;1,[1]DEPURADO!D11," ")</f>
        <v>45030</v>
      </c>
      <c r="G17" s="21">
        <f>[1]DEPURADO!F11</f>
        <v>7764981</v>
      </c>
      <c r="H17" s="22">
        <v>0</v>
      </c>
      <c r="I17" s="22">
        <f>+[1]DEPURADO!M11+[1]DEPURADO!N11</f>
        <v>0</v>
      </c>
      <c r="J17" s="22">
        <f>+[1]DEPURADO!R11</f>
        <v>0</v>
      </c>
      <c r="K17" s="23">
        <f>+[1]DEPURADO!P11+[1]DEPURADO!Q11</f>
        <v>0</v>
      </c>
      <c r="L17" s="22">
        <v>0</v>
      </c>
      <c r="M17" s="22">
        <v>0</v>
      </c>
      <c r="N17" s="22">
        <f t="shared" si="0"/>
        <v>0</v>
      </c>
      <c r="O17" s="22">
        <f t="shared" si="1"/>
        <v>7764981</v>
      </c>
      <c r="P17" s="18">
        <f>IF([1]DEPURADO!H11&gt;1,0,[1]DEPURADO!B11)</f>
        <v>550075</v>
      </c>
      <c r="Q17" s="24">
        <f t="shared" si="2"/>
        <v>7764981</v>
      </c>
      <c r="R17" s="25">
        <f t="shared" si="3"/>
        <v>0</v>
      </c>
      <c r="S17" s="25">
        <f>+[1]DEPURADO!J11</f>
        <v>0</v>
      </c>
      <c r="T17" s="17" t="s">
        <v>45</v>
      </c>
      <c r="U17" s="25">
        <f>+[1]DEPURADO!I11</f>
        <v>7764981</v>
      </c>
      <c r="V17" s="24"/>
      <c r="W17" s="17" t="s">
        <v>45</v>
      </c>
      <c r="X17" s="25">
        <f>+[1]DEPURADO!K11+[1]DEPURADO!L11</f>
        <v>0</v>
      </c>
      <c r="Y17" s="17" t="s">
        <v>45</v>
      </c>
      <c r="Z17" s="25">
        <f t="shared" si="4"/>
        <v>0</v>
      </c>
      <c r="AA17" s="25"/>
      <c r="AB17" s="25">
        <v>0</v>
      </c>
      <c r="AC17" s="25">
        <v>0</v>
      </c>
      <c r="AD17" s="24"/>
      <c r="AE17" s="24">
        <f>+[1]DEPURADO!K11</f>
        <v>0</v>
      </c>
      <c r="AF17" s="24">
        <v>0</v>
      </c>
      <c r="AG17" s="24">
        <f t="shared" si="5"/>
        <v>0</v>
      </c>
      <c r="AH17" s="24">
        <v>0</v>
      </c>
      <c r="AI17" s="24" t="str">
        <f>+[1]DEPURADO!G11</f>
        <v>EN REVISION</v>
      </c>
      <c r="AJ17" s="26"/>
      <c r="AK17" s="27"/>
    </row>
    <row r="18" spans="1:37">
      <c r="A18" s="43" t="s">
        <v>46</v>
      </c>
      <c r="B18" s="43"/>
      <c r="C18" s="43"/>
      <c r="D18" s="43"/>
      <c r="E18" s="43"/>
      <c r="F18" s="43"/>
      <c r="G18" s="29">
        <f t="shared" ref="G18:O18" si="7">SUM(G9:G17)</f>
        <v>20853539</v>
      </c>
      <c r="H18" s="29">
        <f t="shared" si="7"/>
        <v>0</v>
      </c>
      <c r="I18" s="29">
        <f t="shared" si="7"/>
        <v>0</v>
      </c>
      <c r="J18" s="29">
        <f t="shared" si="7"/>
        <v>821525</v>
      </c>
      <c r="K18" s="29">
        <f t="shared" si="7"/>
        <v>0</v>
      </c>
      <c r="L18" s="29">
        <f t="shared" si="7"/>
        <v>0</v>
      </c>
      <c r="M18" s="29">
        <f t="shared" si="7"/>
        <v>0</v>
      </c>
      <c r="N18" s="29">
        <f t="shared" si="7"/>
        <v>821525</v>
      </c>
      <c r="O18" s="29">
        <f t="shared" si="7"/>
        <v>20032014</v>
      </c>
      <c r="P18" s="29"/>
      <c r="Q18" s="29">
        <f>SUM(Q9:Q17)</f>
        <v>19600661</v>
      </c>
      <c r="R18" s="29">
        <f>SUM(R9:R17)</f>
        <v>1252878</v>
      </c>
      <c r="S18" s="29">
        <f>SUM(S9:S17)</f>
        <v>0</v>
      </c>
      <c r="T18" s="30"/>
      <c r="U18" s="29">
        <f>SUM(U9:U17)</f>
        <v>17426393</v>
      </c>
      <c r="V18" s="30"/>
      <c r="W18" s="30"/>
      <c r="X18" s="29">
        <f>SUM(X9:X17)</f>
        <v>763017</v>
      </c>
      <c r="Y18" s="30"/>
      <c r="Z18" s="29">
        <f t="shared" ref="Z18:AG18" si="8">SUM(Z9:Z17)</f>
        <v>0</v>
      </c>
      <c r="AA18" s="29">
        <f t="shared" si="8"/>
        <v>0</v>
      </c>
      <c r="AB18" s="29">
        <f t="shared" si="8"/>
        <v>0</v>
      </c>
      <c r="AC18" s="29">
        <f t="shared" si="8"/>
        <v>0</v>
      </c>
      <c r="AD18" s="29">
        <f t="shared" si="8"/>
        <v>0</v>
      </c>
      <c r="AE18" s="29">
        <f t="shared" si="8"/>
        <v>763017</v>
      </c>
      <c r="AF18" s="29">
        <f t="shared" si="8"/>
        <v>0</v>
      </c>
      <c r="AG18" s="29">
        <f t="shared" si="8"/>
        <v>589726</v>
      </c>
      <c r="AH18" s="31"/>
    </row>
    <row r="21" spans="1:37">
      <c r="B21" s="32" t="s">
        <v>47</v>
      </c>
      <c r="C21" s="33"/>
      <c r="D21" s="34"/>
      <c r="E21" s="33"/>
    </row>
    <row r="22" spans="1:37">
      <c r="B22" s="33"/>
      <c r="C22" s="34"/>
      <c r="D22" s="33"/>
      <c r="E22" s="33"/>
    </row>
    <row r="23" spans="1:37">
      <c r="B23" s="32" t="s">
        <v>48</v>
      </c>
      <c r="C23" s="33"/>
      <c r="D23" s="35" t="str">
        <f>+'[1]ACTA ANA'!C9</f>
        <v>LUISA MATUTE ROMERO</v>
      </c>
      <c r="E23" s="33"/>
    </row>
    <row r="24" spans="1:37">
      <c r="B24" s="32" t="s">
        <v>49</v>
      </c>
      <c r="C24" s="33"/>
      <c r="D24" s="36">
        <f>+E5</f>
        <v>45065</v>
      </c>
      <c r="E24" s="33"/>
    </row>
    <row r="26" spans="1:37">
      <c r="B26" s="32" t="s">
        <v>50</v>
      </c>
      <c r="D26" t="str">
        <f>+'[1]ACTA ANA'!H9</f>
        <v>LEYDY CRISTINA BOLAÑOS ARCE</v>
      </c>
    </row>
  </sheetData>
  <autoFilter ref="A8:AK17" xr:uid="{F00F8345-CECE-4655-A167-C5B8BC796591}"/>
  <mergeCells count="3">
    <mergeCell ref="A7:O7"/>
    <mergeCell ref="P7:AG7"/>
    <mergeCell ref="A18:F18"/>
  </mergeCells>
  <dataValidations count="2">
    <dataValidation type="custom" allowBlank="1" showInputMessage="1" showErrorMessage="1" sqref="AG9:AG17 F9:F17 L9:O17 X9:X17 AE9:AE17 AI9:AI17 Z9:Z17 Q9:Q17" xr:uid="{F4AE42A1-0289-49AA-B706-2D64933A12C6}">
      <formula1>0</formula1>
    </dataValidation>
    <dataValidation type="custom" allowBlank="1" showInputMessage="1" showErrorMessage="1" sqref="M6" xr:uid="{8DD182D4-B5D9-4D13-812F-72A713EE33C8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Fernanda Matute Romero</dc:creator>
  <cp:keywords/>
  <dc:description/>
  <cp:lastModifiedBy>Luisa Fernanda Matute Romero</cp:lastModifiedBy>
  <cp:revision/>
  <dcterms:created xsi:type="dcterms:W3CDTF">2023-05-19T17:28:26Z</dcterms:created>
  <dcterms:modified xsi:type="dcterms:W3CDTF">2023-06-05T20:04:07Z</dcterms:modified>
  <cp:category/>
  <cp:contentStatus/>
</cp:coreProperties>
</file>