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erfil de Usuario\Downloads\"/>
    </mc:Choice>
  </mc:AlternateContent>
  <xr:revisionPtr revIDLastSave="0" documentId="8_{510F4ABB-27BA-4409-A04D-B954CD819B3C}" xr6:coauthVersionLast="47" xr6:coauthVersionMax="47" xr10:uidLastSave="{00000000-0000-0000-0000-000000000000}"/>
  <bookViews>
    <workbookView xWindow="-120" yWindow="-120" windowWidth="20730" windowHeight="11160" xr2:uid="{18387E35-365A-4632-825D-31B0540EFCCC}"/>
  </bookViews>
  <sheets>
    <sheet name="FORMATO AIFT010" sheetId="1" r:id="rId1"/>
  </sheets>
  <externalReferences>
    <externalReference r:id="rId2"/>
  </externalReferences>
  <definedNames>
    <definedName name="_xlnm._FilterDatabase" localSheetId="0" hidden="1">'FORMATO AIFT010'!$A$8:$AK$24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3" i="1" l="1"/>
  <c r="D30" i="1"/>
  <c r="AF25" i="1"/>
  <c r="AD25" i="1"/>
  <c r="AC25" i="1"/>
  <c r="AB25" i="1"/>
  <c r="AA25" i="1"/>
  <c r="M25" i="1"/>
  <c r="L25" i="1"/>
  <c r="H25" i="1"/>
  <c r="AI24" i="1"/>
  <c r="AE24" i="1"/>
  <c r="X24" i="1"/>
  <c r="Z24" i="1" s="1"/>
  <c r="U24" i="1"/>
  <c r="S24" i="1"/>
  <c r="P24" i="1"/>
  <c r="Q24" i="1" s="1"/>
  <c r="K24" i="1"/>
  <c r="J24" i="1"/>
  <c r="N24" i="1" s="1"/>
  <c r="I24" i="1"/>
  <c r="G24" i="1"/>
  <c r="R24" i="1" s="1"/>
  <c r="F24" i="1"/>
  <c r="E24" i="1"/>
  <c r="D24" i="1"/>
  <c r="C24" i="1"/>
  <c r="AI23" i="1"/>
  <c r="AE23" i="1"/>
  <c r="Z23" i="1" s="1"/>
  <c r="X23" i="1"/>
  <c r="U23" i="1"/>
  <c r="S23" i="1"/>
  <c r="Q23" i="1"/>
  <c r="P23" i="1"/>
  <c r="R23" i="1" s="1"/>
  <c r="O23" i="1"/>
  <c r="N23" i="1"/>
  <c r="K23" i="1"/>
  <c r="J23" i="1"/>
  <c r="I23" i="1"/>
  <c r="G23" i="1"/>
  <c r="F23" i="1"/>
  <c r="E23" i="1"/>
  <c r="D23" i="1"/>
  <c r="C23" i="1"/>
  <c r="AI22" i="1"/>
  <c r="AE22" i="1"/>
  <c r="Z22" i="1"/>
  <c r="X22" i="1"/>
  <c r="U22" i="1"/>
  <c r="S22" i="1"/>
  <c r="Q22" i="1"/>
  <c r="P22" i="1"/>
  <c r="N22" i="1"/>
  <c r="K22" i="1"/>
  <c r="J22" i="1"/>
  <c r="I22" i="1"/>
  <c r="G22" i="1"/>
  <c r="R22" i="1" s="1"/>
  <c r="F22" i="1"/>
  <c r="E22" i="1"/>
  <c r="D22" i="1"/>
  <c r="C22" i="1"/>
  <c r="AI21" i="1"/>
  <c r="AE21" i="1"/>
  <c r="Z21" i="1" s="1"/>
  <c r="X21" i="1"/>
  <c r="U21" i="1"/>
  <c r="S21" i="1"/>
  <c r="Q21" i="1"/>
  <c r="P21" i="1"/>
  <c r="R21" i="1" s="1"/>
  <c r="N21" i="1"/>
  <c r="K21" i="1"/>
  <c r="J21" i="1"/>
  <c r="I21" i="1"/>
  <c r="AG21" i="1" s="1"/>
  <c r="G21" i="1"/>
  <c r="F21" i="1"/>
  <c r="E21" i="1"/>
  <c r="D21" i="1"/>
  <c r="C21" i="1"/>
  <c r="AI20" i="1"/>
  <c r="AE20" i="1"/>
  <c r="Z20" i="1"/>
  <c r="X20" i="1"/>
  <c r="U20" i="1"/>
  <c r="S20" i="1"/>
  <c r="P20" i="1"/>
  <c r="R20" i="1" s="1"/>
  <c r="AG20" i="1" s="1"/>
  <c r="N20" i="1"/>
  <c r="K20" i="1"/>
  <c r="J20" i="1"/>
  <c r="I20" i="1"/>
  <c r="G20" i="1"/>
  <c r="O20" i="1" s="1"/>
  <c r="F20" i="1"/>
  <c r="E20" i="1"/>
  <c r="D20" i="1"/>
  <c r="C20" i="1"/>
  <c r="AI19" i="1"/>
  <c r="AE19" i="1"/>
  <c r="X19" i="1"/>
  <c r="Z19" i="1" s="1"/>
  <c r="U19" i="1"/>
  <c r="S19" i="1"/>
  <c r="Q19" i="1"/>
  <c r="P19" i="1"/>
  <c r="K19" i="1"/>
  <c r="N19" i="1" s="1"/>
  <c r="J19" i="1"/>
  <c r="I19" i="1"/>
  <c r="G19" i="1"/>
  <c r="R19" i="1" s="1"/>
  <c r="F19" i="1"/>
  <c r="E19" i="1"/>
  <c r="D19" i="1"/>
  <c r="C19" i="1"/>
  <c r="AI18" i="1"/>
  <c r="AE18" i="1"/>
  <c r="Z18" i="1"/>
  <c r="X18" i="1"/>
  <c r="U18" i="1"/>
  <c r="S18" i="1"/>
  <c r="P18" i="1"/>
  <c r="Q18" i="1" s="1"/>
  <c r="N18" i="1"/>
  <c r="K18" i="1"/>
  <c r="J18" i="1"/>
  <c r="I18" i="1"/>
  <c r="G18" i="1"/>
  <c r="F18" i="1"/>
  <c r="E18" i="1"/>
  <c r="D18" i="1"/>
  <c r="C18" i="1"/>
  <c r="AI17" i="1"/>
  <c r="AE17" i="1"/>
  <c r="X17" i="1"/>
  <c r="Z17" i="1" s="1"/>
  <c r="U17" i="1"/>
  <c r="S17" i="1"/>
  <c r="P17" i="1"/>
  <c r="R17" i="1" s="1"/>
  <c r="K17" i="1"/>
  <c r="J17" i="1"/>
  <c r="N17" i="1" s="1"/>
  <c r="O17" i="1" s="1"/>
  <c r="I17" i="1"/>
  <c r="G17" i="1"/>
  <c r="F17" i="1"/>
  <c r="E17" i="1"/>
  <c r="D17" i="1"/>
  <c r="C17" i="1"/>
  <c r="AI16" i="1"/>
  <c r="AE16" i="1"/>
  <c r="X16" i="1"/>
  <c r="Z16" i="1" s="1"/>
  <c r="U16" i="1"/>
  <c r="S16" i="1"/>
  <c r="P16" i="1"/>
  <c r="Q16" i="1" s="1"/>
  <c r="K16" i="1"/>
  <c r="J16" i="1"/>
  <c r="N16" i="1" s="1"/>
  <c r="I16" i="1"/>
  <c r="G16" i="1"/>
  <c r="R16" i="1" s="1"/>
  <c r="F16" i="1"/>
  <c r="E16" i="1"/>
  <c r="D16" i="1"/>
  <c r="C16" i="1"/>
  <c r="AI15" i="1"/>
  <c r="AE15" i="1"/>
  <c r="X15" i="1"/>
  <c r="Z15" i="1" s="1"/>
  <c r="U15" i="1"/>
  <c r="S15" i="1"/>
  <c r="Q15" i="1"/>
  <c r="P15" i="1"/>
  <c r="K15" i="1"/>
  <c r="N15" i="1" s="1"/>
  <c r="O15" i="1" s="1"/>
  <c r="J15" i="1"/>
  <c r="I15" i="1"/>
  <c r="G15" i="1"/>
  <c r="R15" i="1" s="1"/>
  <c r="F15" i="1"/>
  <c r="E15" i="1"/>
  <c r="D15" i="1"/>
  <c r="C15" i="1"/>
  <c r="AI14" i="1"/>
  <c r="AE14" i="1"/>
  <c r="Z14" i="1"/>
  <c r="X14" i="1"/>
  <c r="U14" i="1"/>
  <c r="S14" i="1"/>
  <c r="Q14" i="1"/>
  <c r="P14" i="1"/>
  <c r="N14" i="1"/>
  <c r="K14" i="1"/>
  <c r="J14" i="1"/>
  <c r="I14" i="1"/>
  <c r="G14" i="1"/>
  <c r="R14" i="1" s="1"/>
  <c r="F14" i="1"/>
  <c r="E14" i="1"/>
  <c r="D14" i="1"/>
  <c r="C14" i="1"/>
  <c r="AI13" i="1"/>
  <c r="AE13" i="1"/>
  <c r="X13" i="1"/>
  <c r="Z13" i="1" s="1"/>
  <c r="U13" i="1"/>
  <c r="S13" i="1"/>
  <c r="Q13" i="1"/>
  <c r="P13" i="1"/>
  <c r="R13" i="1" s="1"/>
  <c r="K13" i="1"/>
  <c r="J13" i="1"/>
  <c r="N13" i="1" s="1"/>
  <c r="I13" i="1"/>
  <c r="AG13" i="1" s="1"/>
  <c r="G13" i="1"/>
  <c r="F13" i="1"/>
  <c r="E13" i="1"/>
  <c r="D13" i="1"/>
  <c r="C13" i="1"/>
  <c r="AI12" i="1"/>
  <c r="AE12" i="1"/>
  <c r="Z12" i="1"/>
  <c r="X12" i="1"/>
  <c r="U12" i="1"/>
  <c r="S12" i="1"/>
  <c r="P12" i="1"/>
  <c r="R12" i="1" s="1"/>
  <c r="N12" i="1"/>
  <c r="AG12" i="1" s="1"/>
  <c r="K12" i="1"/>
  <c r="J12" i="1"/>
  <c r="I12" i="1"/>
  <c r="G12" i="1"/>
  <c r="O12" i="1" s="1"/>
  <c r="F12" i="1"/>
  <c r="E12" i="1"/>
  <c r="D12" i="1"/>
  <c r="C12" i="1"/>
  <c r="AI11" i="1"/>
  <c r="AE11" i="1"/>
  <c r="X11" i="1"/>
  <c r="Z11" i="1" s="1"/>
  <c r="U11" i="1"/>
  <c r="S11" i="1"/>
  <c r="Q11" i="1"/>
  <c r="P11" i="1"/>
  <c r="K11" i="1"/>
  <c r="N11" i="1" s="1"/>
  <c r="J11" i="1"/>
  <c r="I11" i="1"/>
  <c r="G11" i="1"/>
  <c r="R11" i="1" s="1"/>
  <c r="F11" i="1"/>
  <c r="E11" i="1"/>
  <c r="D11" i="1"/>
  <c r="C11" i="1"/>
  <c r="A11" i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I10" i="1"/>
  <c r="AE10" i="1"/>
  <c r="Z10" i="1"/>
  <c r="X10" i="1"/>
  <c r="U10" i="1"/>
  <c r="S10" i="1"/>
  <c r="R10" i="1"/>
  <c r="P10" i="1"/>
  <c r="Q10" i="1" s="1"/>
  <c r="N10" i="1"/>
  <c r="K10" i="1"/>
  <c r="J10" i="1"/>
  <c r="I10" i="1"/>
  <c r="G10" i="1"/>
  <c r="AG10" i="1" s="1"/>
  <c r="F10" i="1"/>
  <c r="E10" i="1"/>
  <c r="D10" i="1"/>
  <c r="C10" i="1"/>
  <c r="A10" i="1"/>
  <c r="AI9" i="1"/>
  <c r="AE9" i="1"/>
  <c r="AE25" i="1" s="1"/>
  <c r="X9" i="1"/>
  <c r="X25" i="1" s="1"/>
  <c r="U9" i="1"/>
  <c r="U25" i="1" s="1"/>
  <c r="S9" i="1"/>
  <c r="S25" i="1" s="1"/>
  <c r="P9" i="1"/>
  <c r="R9" i="1" s="1"/>
  <c r="K9" i="1"/>
  <c r="K25" i="1" s="1"/>
  <c r="J9" i="1"/>
  <c r="J25" i="1" s="1"/>
  <c r="I9" i="1"/>
  <c r="G9" i="1"/>
  <c r="G25" i="1" s="1"/>
  <c r="F9" i="1"/>
  <c r="E9" i="1"/>
  <c r="D9" i="1"/>
  <c r="C9" i="1"/>
  <c r="E5" i="1"/>
  <c r="D31" i="1" s="1"/>
  <c r="E4" i="1"/>
  <c r="B3" i="1"/>
  <c r="AG23" i="1" l="1"/>
  <c r="AG17" i="1"/>
  <c r="N9" i="1"/>
  <c r="Z9" i="1"/>
  <c r="Z25" i="1" s="1"/>
  <c r="AG15" i="1"/>
  <c r="R18" i="1"/>
  <c r="AG18" i="1" s="1"/>
  <c r="I25" i="1"/>
  <c r="Q12" i="1"/>
  <c r="O14" i="1"/>
  <c r="Q20" i="1"/>
  <c r="O22" i="1"/>
  <c r="Q9" i="1"/>
  <c r="Q25" i="1" s="1"/>
  <c r="O11" i="1"/>
  <c r="AG14" i="1"/>
  <c r="Q17" i="1"/>
  <c r="O19" i="1"/>
  <c r="AG22" i="1"/>
  <c r="AG11" i="1"/>
  <c r="O16" i="1"/>
  <c r="AG19" i="1"/>
  <c r="O24" i="1"/>
  <c r="O13" i="1"/>
  <c r="AG16" i="1"/>
  <c r="O21" i="1"/>
  <c r="AG24" i="1"/>
  <c r="O10" i="1"/>
  <c r="O18" i="1"/>
  <c r="N25" i="1" l="1"/>
  <c r="O9" i="1"/>
  <c r="O25" i="1" s="1"/>
  <c r="R25" i="1"/>
  <c r="AG9" i="1"/>
  <c r="AG25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tc={F22E7ABC-5E31-483F-BDAA-D2E375FF5E19}</author>
    <author>tc={42E99F34-A744-4EED-AA98-4C3845CD40D8}</author>
    <author>tc={D0BE5A39-E097-472F-B071-27CAD4DB3A19}</author>
    <author>tc={F278A424-8984-43D1-A646-CA91E2D0975D}</author>
    <author>tc={B3753E93-0C44-4438-B89D-989B77CE15D6}</author>
    <author>tc={BA23FAA0-8A12-41A0-A817-A76FDFA77E19}</author>
  </authors>
  <commentList>
    <comment ref="J8" authorId="0" shapeId="0" xr:uid="{F22E7ABC-5E31-483F-BDAA-D2E375FF5E19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SUAMTORIA DE GIRO DIRECTO Y ESFUERZO PROPIO</t>
      </text>
    </comment>
    <comment ref="K8" authorId="1" shapeId="0" xr:uid="{42E99F34-A744-4EED-AA98-4C3845CD40D8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PAGOS (DESCUENTOS ,TESORERIA,EMBARGOS)</t>
      </text>
    </comment>
    <comment ref="R8" authorId="2" shapeId="0" xr:uid="{D0BE5A39-E097-472F-B071-27CAD4DB3A19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VALORES (PRESCRITAS SALDO DE FACTURAS DE CONTRATO LIQUIDADOS Y OTROS CONCEPTOS (N/A NO RADICADAS)</t>
      </text>
    </comment>
    <comment ref="X8" authorId="3" shapeId="0" xr:uid="{F278A424-8984-43D1-A646-CA91E2D0975D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LOS VALORES DE GLOSAS LEGALIZADAS Y GLOSAS POR CONCILIAR</t>
      </text>
    </comment>
    <comment ref="AC8" authorId="4" shapeId="0" xr:uid="{B3753E93-0C44-4438-B89D-989B77CE15D6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VALRO INDIVIDUAL DE LA GLOSAS LEGALIZADA</t>
      </text>
    </comment>
    <comment ref="AE8" authorId="5" shapeId="0" xr:uid="{BA23FAA0-8A12-41A0-A817-A76FDFA77E19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VALOR INDIVIDUAL DE LA GLOSAS POR COMCILIAR</t>
      </text>
    </comment>
  </commentList>
</comments>
</file>

<file path=xl/sharedStrings.xml><?xml version="1.0" encoding="utf-8"?>
<sst xmlns="http://schemas.openxmlformats.org/spreadsheetml/2006/main" count="113" uniqueCount="51">
  <si>
    <t>FORMATO AIFT010 - Conciliación Cartera ERP – EBP</t>
  </si>
  <si>
    <t>EPS:</t>
  </si>
  <si>
    <t>MUTUAL SER EPSS</t>
  </si>
  <si>
    <t>IPS:</t>
  </si>
  <si>
    <t>FECHA DE CORTE DE CONCILIACION:</t>
  </si>
  <si>
    <t>FECHA DE CONCILIACION:</t>
  </si>
  <si>
    <t>INFORMACION ACREEDOR DE SERVICIOS Y TECNOLOGÍAS EN SALUD</t>
  </si>
  <si>
    <t>INFORMACION ERP</t>
  </si>
  <si>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</si>
  <si>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</si>
  <si>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</si>
  <si>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</si>
  <si>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</si>
  <si>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</si>
  <si>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</si>
  <si>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</si>
  <si>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ACREEDOR(CONTRATOS LIQUIDADOS,PRESCRITAS Y MAYOR VALOR COBRADO)</t>
  </si>
  <si>
    <t>VALOR PAGADO EPS POR GIRO DIRECTO</t>
  </si>
  <si>
    <t>VALOR PAGADO EPS POR TERSORERIA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</si>
  <si>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</si>
  <si>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</si>
  <si>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</si>
  <si>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</si>
  <si>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</si>
  <si>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</si>
  <si>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FACTURAS NO RADICADAS,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</si>
  <si>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</si>
  <si>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</si>
  <si>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</si>
  <si>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</si>
  <si>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</si>
  <si>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</si>
  <si>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</si>
  <si>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</si>
  <si>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</si>
  <si>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</si>
  <si>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</si>
  <si>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</si>
  <si>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</si>
  <si>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</si>
  <si>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</si>
  <si>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ACTUALMENTE PROCESO LEGAL</t>
  </si>
  <si>
    <t>OBSERVACIONES EPS</t>
  </si>
  <si>
    <t>OBSERVACIONES IPS</t>
  </si>
  <si>
    <t>EVENTO</t>
  </si>
  <si>
    <t>DD/MM/AAAA</t>
  </si>
  <si>
    <t>TOTALES</t>
  </si>
  <si>
    <t>Responsable de la EPS:</t>
  </si>
  <si>
    <t>Nombres y apellidos:</t>
  </si>
  <si>
    <t>Fecha de elaboración:</t>
  </si>
  <si>
    <t>Responsable de la IPS: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</si>
</sst>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m/yyyy;@"/>
    <numFmt numFmtId="165" formatCode="&quot;$&quot;\ #,##0.00"/>
    <numFmt numFmtId="166" formatCode="_(* #,##0.00_);_(* \(#,##0.00\);_(* &quot;-&quot;??_);_(@_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  <font>
      <sz val="9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6" fontId="1" fillId="0" borderId="0" applyFont="0" applyFill="0" applyBorder="0" applyAlignment="0" applyProtection="0"/>
    <xf numFmtId="0" fontId="3" fillId="0" borderId="0"/>
    <xf numFmtId="0" fontId="7" fillId="0" borderId="0"/>
  </cellStyleXfs>
  <cellXfs count="44">
    <xf numFmtId="0" fontId="0" fillId="0" borderId="0" xfId="0"/>
    <xf numFmtId="0" fontId="2" fillId="0" borderId="0" xfId="0" applyFont="1"/>
    <xf numFmtId="164" fontId="0" fillId="0" borderId="0" xfId="0" applyNumberFormat="1"/>
    <xf numFmtId="165" fontId="0" fillId="0" borderId="0" xfId="0" applyNumberFormat="1"/>
    <xf numFmtId="14" fontId="0" fillId="0" borderId="0" xfId="0" applyNumberFormat="1"/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4" xfId="2" applyFont="1" applyFill="1" applyBorder="1" applyAlignment="1">
      <alignment horizontal="center" vertical="center" wrapText="1"/>
    </xf>
    <xf numFmtId="3" fontId="4" fillId="2" borderId="4" xfId="1" applyNumberFormat="1" applyFont="1" applyFill="1" applyBorder="1" applyAlignment="1">
      <alignment horizontal="center" vertical="center" wrapText="1"/>
    </xf>
    <xf numFmtId="14" fontId="4" fillId="2" borderId="4" xfId="2" applyNumberFormat="1" applyFont="1" applyFill="1" applyBorder="1" applyAlignment="1">
      <alignment horizontal="center" vertical="center" wrapText="1"/>
    </xf>
    <xf numFmtId="164" fontId="4" fillId="2" borderId="4" xfId="1" applyNumberFormat="1" applyFont="1" applyFill="1" applyBorder="1" applyAlignment="1">
      <alignment horizontal="center" vertical="center" wrapText="1"/>
    </xf>
    <xf numFmtId="165" fontId="4" fillId="2" borderId="4" xfId="2" applyNumberFormat="1" applyFont="1" applyFill="1" applyBorder="1" applyAlignment="1">
      <alignment horizontal="center" vertical="center" wrapText="1"/>
    </xf>
    <xf numFmtId="165" fontId="4" fillId="2" borderId="4" xfId="1" applyNumberFormat="1" applyFont="1" applyFill="1" applyBorder="1" applyAlignment="1">
      <alignment horizontal="center" vertical="center" wrapText="1"/>
    </xf>
    <xf numFmtId="165" fontId="4" fillId="3" borderId="4" xfId="1" applyNumberFormat="1" applyFont="1" applyFill="1" applyBorder="1" applyAlignment="1">
      <alignment horizontal="center" vertical="center" wrapText="1"/>
    </xf>
    <xf numFmtId="0" fontId="4" fillId="4" borderId="4" xfId="2" applyFont="1" applyFill="1" applyBorder="1" applyAlignment="1">
      <alignment horizontal="center" vertical="center" wrapText="1"/>
    </xf>
    <xf numFmtId="3" fontId="4" fillId="4" borderId="4" xfId="2" applyNumberFormat="1" applyFont="1" applyFill="1" applyBorder="1" applyAlignment="1">
      <alignment horizontal="center" vertical="center" wrapText="1"/>
    </xf>
    <xf numFmtId="3" fontId="4" fillId="4" borderId="4" xfId="1" applyNumberFormat="1" applyFont="1" applyFill="1" applyBorder="1" applyAlignment="1">
      <alignment horizontal="center" vertical="center" wrapText="1"/>
    </xf>
    <xf numFmtId="3" fontId="4" fillId="4" borderId="5" xfId="1" applyNumberFormat="1" applyFont="1" applyFill="1" applyBorder="1" applyAlignment="1">
      <alignment horizontal="center" vertical="center" wrapText="1"/>
    </xf>
    <xf numFmtId="166" fontId="4" fillId="4" borderId="5" xfId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5" xfId="0" applyFont="1" applyBorder="1"/>
    <xf numFmtId="14" fontId="5" fillId="0" borderId="5" xfId="0" applyNumberFormat="1" applyFont="1" applyBorder="1" applyAlignment="1">
      <alignment horizontal="center"/>
    </xf>
    <xf numFmtId="164" fontId="5" fillId="0" borderId="5" xfId="0" applyNumberFormat="1" applyFont="1" applyBorder="1" applyAlignment="1">
      <alignment horizontal="center"/>
    </xf>
    <xf numFmtId="165" fontId="5" fillId="0" borderId="5" xfId="0" applyNumberFormat="1" applyFont="1" applyBorder="1"/>
    <xf numFmtId="165" fontId="5" fillId="0" borderId="5" xfId="1" applyNumberFormat="1" applyFont="1" applyFill="1" applyBorder="1"/>
    <xf numFmtId="165" fontId="6" fillId="0" borderId="5" xfId="0" applyNumberFormat="1" applyFont="1" applyBorder="1"/>
    <xf numFmtId="3" fontId="5" fillId="0" borderId="5" xfId="0" applyNumberFormat="1" applyFont="1" applyBorder="1"/>
    <xf numFmtId="3" fontId="5" fillId="0" borderId="5" xfId="1" applyNumberFormat="1" applyFont="1" applyFill="1" applyBorder="1"/>
    <xf numFmtId="0" fontId="6" fillId="0" borderId="5" xfId="0" applyFont="1" applyBorder="1"/>
    <xf numFmtId="3" fontId="6" fillId="0" borderId="0" xfId="0" applyNumberFormat="1" applyFont="1"/>
    <xf numFmtId="0" fontId="6" fillId="0" borderId="0" xfId="0" applyFont="1"/>
    <xf numFmtId="0" fontId="0" fillId="0" borderId="4" xfId="0" applyBorder="1" applyAlignment="1">
      <alignment horizontal="center"/>
    </xf>
    <xf numFmtId="165" fontId="0" fillId="0" borderId="4" xfId="0" applyNumberFormat="1" applyBorder="1"/>
    <xf numFmtId="0" fontId="0" fillId="0" borderId="4" xfId="0" applyBorder="1"/>
    <xf numFmtId="3" fontId="0" fillId="0" borderId="4" xfId="0" applyNumberFormat="1" applyBorder="1"/>
    <xf numFmtId="0" fontId="8" fillId="0" borderId="0" xfId="3" applyFont="1"/>
    <xf numFmtId="0" fontId="7" fillId="0" borderId="0" xfId="3"/>
    <xf numFmtId="0" fontId="8" fillId="0" borderId="0" xfId="3" applyFont="1" applyProtection="1">
      <protection locked="0"/>
    </xf>
    <xf numFmtId="0" fontId="7" fillId="0" borderId="0" xfId="3" applyAlignment="1" applyProtection="1">
      <alignment horizontal="left"/>
      <protection locked="0"/>
    </xf>
    <xf numFmtId="14" fontId="7" fillId="0" borderId="0" xfId="3" applyNumberFormat="1" applyAlignment="1" applyProtection="1">
      <alignment horizontal="left"/>
      <protection locked="0"/>
    </xf>
  </cellXfs>
  <cellStyles count="4">
    <cellStyle name="Millares" xfId="1" builtinId="3"/>
    <cellStyle name="Normal" xfId="0" builtinId="0"/>
    <cellStyle name="Normal 2 2" xfId="2" xr:uid="{4153E5DD-E09D-4A20-921F-CC76B8A388CD}"/>
    <cellStyle name="Normal 4" xfId="3" xr:uid="{66D4B821-3498-4E50-AB6B-348C4BED2BC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Perfil%20de%20Usuario\OneDrive%20-%20Mutual%20Ser%20E.P.S\PROCESO%20LIQUIDACION%202021\JUNIO%202023\SIMULADOR%20DE%20CONCILIACION%20%20-%20-%20copia.xlsb" TargetMode="External"/><Relationship Id="rId1" Type="http://schemas.openxmlformats.org/officeDocument/2006/relationships/externalLinkPath" Target="/Perfil%20de%20Usuario/OneDrive%20-%20Mutual%20Ser%20E.P.S/PROCESO%20LIQUIDACION%202021/JUNIO%202023/SIMULADOR%20DE%20CONCILIACION%20%20-%20-%20copia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ERRF"/>
      <sheetName val="DEPURADO"/>
      <sheetName val="FOR.AUD"/>
      <sheetName val="ACTA ANA"/>
      <sheetName val="FORMATO AIFT010"/>
      <sheetName val="030"/>
      <sheetName val="ACTA INA (LC)"/>
      <sheetName val="ACTA INA (C)"/>
      <sheetName val="ACTA REU"/>
    </sheetNames>
    <sheetDataSet>
      <sheetData sheetId="0"/>
      <sheetData sheetId="1">
        <row r="3">
          <cell r="A3">
            <v>16907</v>
          </cell>
          <cell r="B3">
            <v>16907</v>
          </cell>
          <cell r="C3">
            <v>44446</v>
          </cell>
          <cell r="D3">
            <v>44490</v>
          </cell>
          <cell r="F3">
            <v>124502</v>
          </cell>
          <cell r="G3" t="str">
            <v>MAYOR VALOR COBRADA Y CANCELADA</v>
          </cell>
          <cell r="H3">
            <v>0</v>
          </cell>
          <cell r="M3">
            <v>56502</v>
          </cell>
          <cell r="P3">
            <v>68000</v>
          </cell>
        </row>
        <row r="4">
          <cell r="A4">
            <v>16938</v>
          </cell>
          <cell r="B4">
            <v>16938</v>
          </cell>
          <cell r="C4">
            <v>44370</v>
          </cell>
          <cell r="D4">
            <v>44490</v>
          </cell>
          <cell r="F4">
            <v>185300</v>
          </cell>
          <cell r="G4" t="str">
            <v>MAYOR VALOR COBRADA Y CANCELADA</v>
          </cell>
          <cell r="H4">
            <v>0</v>
          </cell>
          <cell r="M4">
            <v>117300</v>
          </cell>
          <cell r="P4">
            <v>68000</v>
          </cell>
        </row>
        <row r="5">
          <cell r="A5">
            <v>490</v>
          </cell>
          <cell r="B5">
            <v>490</v>
          </cell>
          <cell r="C5">
            <v>44588</v>
          </cell>
          <cell r="D5">
            <v>44602</v>
          </cell>
          <cell r="F5">
            <v>268169</v>
          </cell>
          <cell r="G5" t="str">
            <v>NO RADICADA</v>
          </cell>
          <cell r="H5">
            <v>268169</v>
          </cell>
          <cell r="M5">
            <v>0</v>
          </cell>
          <cell r="P5">
            <v>0</v>
          </cell>
        </row>
        <row r="6">
          <cell r="A6">
            <v>548</v>
          </cell>
          <cell r="B6">
            <v>548</v>
          </cell>
          <cell r="C6">
            <v>44344</v>
          </cell>
          <cell r="D6">
            <v>44368</v>
          </cell>
          <cell r="F6">
            <v>343943</v>
          </cell>
          <cell r="G6" t="str">
            <v>NO RADICADA</v>
          </cell>
          <cell r="H6">
            <v>343943</v>
          </cell>
          <cell r="M6">
            <v>0</v>
          </cell>
          <cell r="P6">
            <v>0</v>
          </cell>
        </row>
        <row r="7">
          <cell r="A7">
            <v>571</v>
          </cell>
          <cell r="B7">
            <v>571</v>
          </cell>
          <cell r="C7">
            <v>44340</v>
          </cell>
          <cell r="D7">
            <v>44368</v>
          </cell>
          <cell r="F7">
            <v>45400</v>
          </cell>
          <cell r="G7" t="str">
            <v>NO RADICADA</v>
          </cell>
          <cell r="H7">
            <v>45400</v>
          </cell>
          <cell r="M7">
            <v>0</v>
          </cell>
          <cell r="P7">
            <v>0</v>
          </cell>
        </row>
        <row r="8">
          <cell r="A8">
            <v>572</v>
          </cell>
          <cell r="B8">
            <v>572</v>
          </cell>
          <cell r="C8">
            <v>44377</v>
          </cell>
          <cell r="D8">
            <v>44490</v>
          </cell>
          <cell r="F8">
            <v>45400</v>
          </cell>
          <cell r="G8" t="str">
            <v>NO RADICADA</v>
          </cell>
          <cell r="H8">
            <v>45400</v>
          </cell>
          <cell r="M8">
            <v>0</v>
          </cell>
          <cell r="P8">
            <v>0</v>
          </cell>
        </row>
        <row r="9">
          <cell r="A9">
            <v>627</v>
          </cell>
          <cell r="B9">
            <v>627</v>
          </cell>
          <cell r="C9">
            <v>44433</v>
          </cell>
          <cell r="D9">
            <v>44476</v>
          </cell>
          <cell r="F9">
            <v>45400</v>
          </cell>
          <cell r="G9" t="str">
            <v>NO RADICADA</v>
          </cell>
          <cell r="H9">
            <v>45400</v>
          </cell>
          <cell r="M9">
            <v>0</v>
          </cell>
          <cell r="P9">
            <v>0</v>
          </cell>
        </row>
        <row r="10">
          <cell r="A10">
            <v>746</v>
          </cell>
          <cell r="B10">
            <v>746</v>
          </cell>
          <cell r="C10">
            <v>44389</v>
          </cell>
          <cell r="D10">
            <v>44425</v>
          </cell>
          <cell r="F10">
            <v>56643</v>
          </cell>
          <cell r="G10" t="str">
            <v>NO RADICADA</v>
          </cell>
          <cell r="H10">
            <v>56643</v>
          </cell>
          <cell r="M10">
            <v>0</v>
          </cell>
          <cell r="P10">
            <v>0</v>
          </cell>
        </row>
        <row r="11">
          <cell r="A11">
            <v>781</v>
          </cell>
          <cell r="B11">
            <v>781</v>
          </cell>
          <cell r="C11">
            <v>44319</v>
          </cell>
          <cell r="D11">
            <v>44368</v>
          </cell>
          <cell r="F11">
            <v>58300</v>
          </cell>
          <cell r="G11" t="str">
            <v>NO RADICADA</v>
          </cell>
          <cell r="H11">
            <v>58300</v>
          </cell>
          <cell r="M11">
            <v>0</v>
          </cell>
          <cell r="P11">
            <v>0</v>
          </cell>
        </row>
        <row r="12">
          <cell r="A12">
            <v>815</v>
          </cell>
          <cell r="B12">
            <v>815</v>
          </cell>
          <cell r="C12">
            <v>44351</v>
          </cell>
          <cell r="D12">
            <v>44490</v>
          </cell>
          <cell r="F12">
            <v>58300</v>
          </cell>
          <cell r="G12" t="str">
            <v>NO RADICADA</v>
          </cell>
          <cell r="H12">
            <v>58300</v>
          </cell>
          <cell r="M12">
            <v>0</v>
          </cell>
          <cell r="P12">
            <v>0</v>
          </cell>
        </row>
        <row r="13">
          <cell r="A13">
            <v>940</v>
          </cell>
          <cell r="B13">
            <v>940</v>
          </cell>
          <cell r="C13">
            <v>44419</v>
          </cell>
          <cell r="D13">
            <v>44476</v>
          </cell>
          <cell r="F13">
            <v>58415</v>
          </cell>
          <cell r="G13" t="str">
            <v>NO RADICADA</v>
          </cell>
          <cell r="H13">
            <v>58415</v>
          </cell>
          <cell r="M13">
            <v>0</v>
          </cell>
          <cell r="P13">
            <v>0</v>
          </cell>
        </row>
        <row r="14">
          <cell r="A14">
            <v>942</v>
          </cell>
          <cell r="B14">
            <v>942</v>
          </cell>
          <cell r="C14">
            <v>44419</v>
          </cell>
          <cell r="D14">
            <v>44476</v>
          </cell>
          <cell r="F14">
            <v>62528</v>
          </cell>
          <cell r="G14" t="str">
            <v>NO RADICADA</v>
          </cell>
          <cell r="H14">
            <v>62528</v>
          </cell>
          <cell r="M14">
            <v>0</v>
          </cell>
          <cell r="P14">
            <v>0</v>
          </cell>
        </row>
        <row r="15">
          <cell r="A15">
            <v>996</v>
          </cell>
          <cell r="B15">
            <v>996</v>
          </cell>
          <cell r="C15">
            <v>43695</v>
          </cell>
          <cell r="D15">
            <v>43726</v>
          </cell>
          <cell r="F15">
            <v>68000</v>
          </cell>
          <cell r="G15" t="str">
            <v>NO RADICADA</v>
          </cell>
          <cell r="H15">
            <v>68000</v>
          </cell>
          <cell r="M15">
            <v>0</v>
          </cell>
          <cell r="P15">
            <v>0</v>
          </cell>
        </row>
        <row r="16">
          <cell r="A16">
            <v>2234</v>
          </cell>
          <cell r="B16">
            <v>2234</v>
          </cell>
          <cell r="C16">
            <v>43698</v>
          </cell>
          <cell r="D16">
            <v>43726</v>
          </cell>
          <cell r="F16">
            <v>68000</v>
          </cell>
          <cell r="G16" t="str">
            <v>NO RADICADA</v>
          </cell>
          <cell r="H16">
            <v>68000</v>
          </cell>
          <cell r="M16">
            <v>0</v>
          </cell>
          <cell r="P16">
            <v>0</v>
          </cell>
        </row>
        <row r="17">
          <cell r="A17">
            <v>2522</v>
          </cell>
          <cell r="B17">
            <v>2522</v>
          </cell>
          <cell r="C17">
            <v>44344</v>
          </cell>
          <cell r="D17">
            <v>44368</v>
          </cell>
          <cell r="F17">
            <v>76300</v>
          </cell>
          <cell r="G17" t="str">
            <v>NO RADICADA</v>
          </cell>
          <cell r="H17">
            <v>76300</v>
          </cell>
          <cell r="M17">
            <v>0</v>
          </cell>
          <cell r="P17">
            <v>0</v>
          </cell>
        </row>
        <row r="18">
          <cell r="A18">
            <v>3325</v>
          </cell>
          <cell r="B18">
            <v>3325</v>
          </cell>
          <cell r="C18">
            <v>44486</v>
          </cell>
          <cell r="D18">
            <v>44518</v>
          </cell>
          <cell r="F18">
            <v>95350</v>
          </cell>
          <cell r="G18" t="str">
            <v>NO RADICADA</v>
          </cell>
          <cell r="H18">
            <v>95350</v>
          </cell>
          <cell r="M18">
            <v>0</v>
          </cell>
          <cell r="P18">
            <v>0</v>
          </cell>
        </row>
      </sheetData>
      <sheetData sheetId="2"/>
      <sheetData sheetId="3">
        <row r="6">
          <cell r="H6" t="str">
            <v>HOSPITAL LOCAL ESE FUENTE DE ORO</v>
          </cell>
        </row>
        <row r="9">
          <cell r="C9" t="str">
            <v>LUISA MATUTE ROMERO</v>
          </cell>
          <cell r="H9" t="str">
            <v>YASMIN LONDOÑO BAUTISTA</v>
          </cell>
        </row>
        <row r="16">
          <cell r="F16">
            <v>44926</v>
          </cell>
        </row>
        <row r="83">
          <cell r="F83">
            <v>45071</v>
          </cell>
        </row>
      </sheetData>
      <sheetData sheetId="4"/>
      <sheetData sheetId="5"/>
      <sheetData sheetId="6"/>
      <sheetData sheetId="7"/>
      <sheetData sheetId="8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>
  <person displayName="Yasmeth Susana Gutierrez Palacio" id="{2ECA0914-B729-44B8-8968-AD257A02CAE0}" userId="S::ygutierrez@mutualser.org::f935c113-9ddc-4b4e-afe3-90aa04236bb0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J8" dT="2020-08-04T16:21:48.41" personId="{2ECA0914-B729-44B8-8968-AD257A02CAE0}" id="{F22E7ABC-5E31-483F-BDAA-D2E375FF5E19}">
    <text>SUAMTORIA DE GIRO DIRECTO Y ESFUERZO PROPIO</text>
  </threadedComment>
  <threadedComment ref="K8" dT="2020-08-04T16:00:44.11" personId="{2ECA0914-B729-44B8-8968-AD257A02CAE0}" id="{42E99F34-A744-4EED-AA98-4C3845CD40D8}">
    <text>SUMATORIA DE PAGOS (DESCUENTOS ,TESORERIA,EMBARGOS)</text>
  </threadedComment>
  <threadedComment ref="R8" dT="2020-08-04T15:59:07.94" personId="{2ECA0914-B729-44B8-8968-AD257A02CAE0}" id="{D0BE5A39-E097-472F-B071-27CAD4DB3A19}">
    <text>SUMATORIA DE VALORES (PRESCRITAS SALDO DE FACTURAS DE CONTRATO LIQUIDADOS Y OTROS CONCEPTOS (N/A NO RADICADAS)</text>
  </threadedComment>
  <threadedComment ref="X8" dT="2020-08-04T15:55:33.73" personId="{2ECA0914-B729-44B8-8968-AD257A02CAE0}" id="{F278A424-8984-43D1-A646-CA91E2D0975D}">
    <text>SUMATORIA DE LOS VALORES DE GLOSAS LEGALIZADAS Y GLOSAS POR CONCILIAR</text>
  </threadedComment>
  <threadedComment ref="AC8" dT="2020-08-04T15:56:24.52" personId="{2ECA0914-B729-44B8-8968-AD257A02CAE0}" id="{B3753E93-0C44-4438-B89D-989B77CE15D6}">
    <text>VALRO INDIVIDUAL DE LA GLOSAS LEGALIZADA</text>
  </threadedComment>
  <threadedComment ref="AE8" dT="2020-08-04T15:56:04.49" personId="{2ECA0914-B729-44B8-8968-AD257A02CAE0}" id="{BA23FAA0-8A12-41A0-A817-A76FDFA77E19}">
    <text>VALOR INDIVIDUAL DE LA GLOSAS POR COMCILIAR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A97F34-FC4A-476D-AD33-BB9B9EE8E1FB}">
  <dimension ref="A1:AK33"/>
  <sheetViews>
    <sheetView tabSelected="1" zoomScale="85" zoomScaleNormal="85" workbookViewId="0">
      <selection activeCell="H3" sqref="H3"/>
    </sheetView>
  </sheetViews>
  <sheetFormatPr baseColWidth="10" defaultColWidth="11.42578125" defaultRowHeight="15" x14ac:dyDescent="0.25"/>
  <cols>
    <col min="1" max="1" width="8" customWidth="1"/>
    <col min="2" max="2" width="9.7109375" customWidth="1"/>
    <col min="3" max="3" width="13.28515625" customWidth="1"/>
    <col min="4" max="4" width="10.7109375" customWidth="1"/>
    <col min="5" max="5" width="16" customWidth="1"/>
    <col min="6" max="6" width="10.7109375" style="2" customWidth="1"/>
    <col min="7" max="7" width="19.5703125" style="3" customWidth="1"/>
    <col min="8" max="8" width="20.140625" style="3" bestFit="1" customWidth="1"/>
    <col min="9" max="9" width="12.7109375" style="3" customWidth="1"/>
    <col min="10" max="10" width="18.5703125" style="3" customWidth="1"/>
    <col min="11" max="11" width="23.5703125" style="3" customWidth="1"/>
    <col min="12" max="12" width="13.85546875" style="3" bestFit="1" customWidth="1"/>
    <col min="13" max="13" width="15.28515625" style="3" bestFit="1" customWidth="1"/>
    <col min="14" max="14" width="14.7109375" style="3" customWidth="1"/>
    <col min="15" max="15" width="19.28515625" style="3" customWidth="1"/>
    <col min="16" max="16" width="15.28515625" bestFit="1" customWidth="1"/>
    <col min="17" max="17" width="18.7109375" customWidth="1"/>
    <col min="18" max="18" width="18.5703125" bestFit="1" customWidth="1"/>
    <col min="19" max="19" width="12.42578125" customWidth="1"/>
    <col min="20" max="20" width="12" bestFit="1" customWidth="1"/>
    <col min="21" max="21" width="16.28515625" bestFit="1" customWidth="1"/>
    <col min="22" max="22" width="9.85546875" bestFit="1" customWidth="1"/>
    <col min="23" max="23" width="10.28515625" bestFit="1" customWidth="1"/>
    <col min="24" max="24" width="15.28515625" bestFit="1" customWidth="1"/>
    <col min="25" max="25" width="10.140625" bestFit="1" customWidth="1"/>
    <col min="26" max="26" width="15.28515625" bestFit="1" customWidth="1"/>
    <col min="27" max="27" width="9.28515625" bestFit="1" customWidth="1"/>
    <col min="28" max="28" width="14.28515625" customWidth="1"/>
    <col min="29" max="29" width="14.140625" customWidth="1"/>
    <col min="30" max="30" width="11.85546875" bestFit="1" customWidth="1"/>
    <col min="31" max="31" width="15.28515625" bestFit="1" customWidth="1"/>
    <col min="32" max="32" width="14.5703125" customWidth="1"/>
    <col min="33" max="33" width="18.7109375" bestFit="1" customWidth="1"/>
    <col min="34" max="34" width="13.7109375" customWidth="1"/>
    <col min="35" max="35" width="18.28515625" customWidth="1"/>
    <col min="36" max="36" width="20.42578125" customWidth="1"/>
  </cols>
  <sheetData>
    <row r="1" spans="1:37" x14ac:dyDescent="0.25">
      <c r="A1" s="1" t="s">
        <v>0</v>
      </c>
    </row>
    <row r="2" spans="1:37" x14ac:dyDescent="0.25">
      <c r="A2" s="1" t="s">
        <v>1</v>
      </c>
      <c r="B2" t="s">
        <v>2</v>
      </c>
    </row>
    <row r="3" spans="1:37" x14ac:dyDescent="0.25">
      <c r="A3" s="1" t="s">
        <v>3</v>
      </c>
      <c r="B3" t="str">
        <f>+'[1]ACTA ANA'!H6</f>
        <v>HOSPITAL LOCAL ESE FUENTE DE ORO</v>
      </c>
    </row>
    <row r="4" spans="1:37" x14ac:dyDescent="0.25">
      <c r="A4" s="1" t="s">
        <v>4</v>
      </c>
      <c r="E4" s="4">
        <f>+'[1]ACTA ANA'!F16</f>
        <v>44926</v>
      </c>
    </row>
    <row r="5" spans="1:37" x14ac:dyDescent="0.25">
      <c r="A5" s="1" t="s">
        <v>5</v>
      </c>
      <c r="E5" s="4">
        <f>+'[1]ACTA ANA'!F83</f>
        <v>45071</v>
      </c>
    </row>
    <row r="6" spans="1:37" ht="15.75" thickBot="1" x14ac:dyDescent="0.3"/>
    <row r="7" spans="1:37" ht="15.75" thickBot="1" x14ac:dyDescent="0.3">
      <c r="A7" s="5" t="s">
        <v>6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7"/>
      <c r="P7" s="8" t="s">
        <v>7</v>
      </c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10"/>
    </row>
    <row r="8" spans="1:37" ht="49.9" customHeight="1" x14ac:dyDescent="0.25">
      <c r="A8" s="11" t="s">
        <v>8</v>
      </c>
      <c r="B8" s="12" t="s">
        <v>9</v>
      </c>
      <c r="C8" s="11" t="s">
        <v>10</v>
      </c>
      <c r="D8" s="11" t="s">
        <v>11</v>
      </c>
      <c r="E8" s="13" t="s">
        <v>12</v>
      </c>
      <c r="F8" s="14" t="s">
        <v>13</v>
      </c>
      <c r="G8" s="15" t="s">
        <v>14</v>
      </c>
      <c r="H8" s="16" t="s">
        <v>15</v>
      </c>
      <c r="I8" s="16" t="s">
        <v>16</v>
      </c>
      <c r="J8" s="16" t="s">
        <v>17</v>
      </c>
      <c r="K8" s="16" t="s">
        <v>18</v>
      </c>
      <c r="L8" s="17" t="s">
        <v>19</v>
      </c>
      <c r="M8" s="17" t="s">
        <v>20</v>
      </c>
      <c r="N8" s="15" t="s">
        <v>21</v>
      </c>
      <c r="O8" s="15" t="s">
        <v>22</v>
      </c>
      <c r="P8" s="18" t="s">
        <v>23</v>
      </c>
      <c r="Q8" s="19" t="s">
        <v>24</v>
      </c>
      <c r="R8" s="19" t="s">
        <v>25</v>
      </c>
      <c r="S8" s="19" t="s">
        <v>26</v>
      </c>
      <c r="T8" s="20" t="s">
        <v>27</v>
      </c>
      <c r="U8" s="19" t="s">
        <v>28</v>
      </c>
      <c r="V8" s="20" t="s">
        <v>29</v>
      </c>
      <c r="W8" s="20" t="s">
        <v>30</v>
      </c>
      <c r="X8" s="20" t="s">
        <v>31</v>
      </c>
      <c r="Y8" s="19" t="s">
        <v>32</v>
      </c>
      <c r="Z8" s="20" t="s">
        <v>33</v>
      </c>
      <c r="AA8" s="20" t="s">
        <v>34</v>
      </c>
      <c r="AB8" s="20" t="s">
        <v>35</v>
      </c>
      <c r="AC8" s="20" t="s">
        <v>36</v>
      </c>
      <c r="AD8" s="20" t="s">
        <v>37</v>
      </c>
      <c r="AE8" s="20" t="s">
        <v>38</v>
      </c>
      <c r="AF8" s="20" t="s">
        <v>39</v>
      </c>
      <c r="AG8" s="20" t="s">
        <v>40</v>
      </c>
      <c r="AH8" s="21" t="s">
        <v>41</v>
      </c>
      <c r="AI8" s="22" t="s">
        <v>42</v>
      </c>
      <c r="AJ8" s="22" t="s">
        <v>43</v>
      </c>
    </row>
    <row r="9" spans="1:37" s="34" customFormat="1" x14ac:dyDescent="0.25">
      <c r="A9" s="23">
        <v>1</v>
      </c>
      <c r="B9" s="24" t="s">
        <v>44</v>
      </c>
      <c r="C9" s="23">
        <f>+[1]DEPURADO!A3</f>
        <v>16907</v>
      </c>
      <c r="D9" s="23">
        <f>+[1]DEPURADO!B3</f>
        <v>16907</v>
      </c>
      <c r="E9" s="25">
        <f>+[1]DEPURADO!C3</f>
        <v>44446</v>
      </c>
      <c r="F9" s="26">
        <f>+IF([1]DEPURADO!D3&gt;1,[1]DEPURADO!D3," ")</f>
        <v>44490</v>
      </c>
      <c r="G9" s="27">
        <f>[1]DEPURADO!F3</f>
        <v>124502</v>
      </c>
      <c r="H9" s="28">
        <v>0</v>
      </c>
      <c r="I9" s="28">
        <f>+[1]DEPURADO!M3+[1]DEPURADO!N3</f>
        <v>56502</v>
      </c>
      <c r="J9" s="28">
        <f>+[1]DEPURADO!R3</f>
        <v>0</v>
      </c>
      <c r="K9" s="29">
        <f>+[1]DEPURADO!P3+[1]DEPURADO!Q3</f>
        <v>68000</v>
      </c>
      <c r="L9" s="28">
        <v>0</v>
      </c>
      <c r="M9" s="28">
        <v>0</v>
      </c>
      <c r="N9" s="28">
        <f>+SUM(J9:M9)</f>
        <v>68000</v>
      </c>
      <c r="O9" s="28">
        <f>+G9-I9-N9</f>
        <v>0</v>
      </c>
      <c r="P9" s="24">
        <f>IF([1]DEPURADO!H3&gt;1,0,[1]DEPURADO!B3)</f>
        <v>16907</v>
      </c>
      <c r="Q9" s="30">
        <f>+IF(P9&gt;0,G9,0)</f>
        <v>124502</v>
      </c>
      <c r="R9" s="31">
        <f>IF(P9=0,G9,0)</f>
        <v>0</v>
      </c>
      <c r="S9" s="31">
        <f>+[1]DEPURADO!J3</f>
        <v>0</v>
      </c>
      <c r="T9" s="23" t="s">
        <v>45</v>
      </c>
      <c r="U9" s="31">
        <f>+[1]DEPURADO!I3</f>
        <v>0</v>
      </c>
      <c r="V9" s="30"/>
      <c r="W9" s="23" t="s">
        <v>45</v>
      </c>
      <c r="X9" s="31">
        <f>+[1]DEPURADO!K3+[1]DEPURADO!L3</f>
        <v>0</v>
      </c>
      <c r="Y9" s="23" t="s">
        <v>45</v>
      </c>
      <c r="Z9" s="31">
        <f>+X9-AE9+IF(X9-AE9&lt;-1,-X9+AE9,0)</f>
        <v>0</v>
      </c>
      <c r="AA9" s="31"/>
      <c r="AB9" s="31">
        <v>0</v>
      </c>
      <c r="AC9" s="31">
        <v>0</v>
      </c>
      <c r="AD9" s="30"/>
      <c r="AE9" s="30">
        <f>+[1]DEPURADO!K3</f>
        <v>0</v>
      </c>
      <c r="AF9" s="30">
        <v>0</v>
      </c>
      <c r="AG9" s="30">
        <f>+G9-I9-N9-R9-Z9-AC9-AE9-S9-U9</f>
        <v>0</v>
      </c>
      <c r="AH9" s="30">
        <v>0</v>
      </c>
      <c r="AI9" s="30" t="str">
        <f>+[1]DEPURADO!G3</f>
        <v>MAYOR VALOR COBRADA Y CANCELADA</v>
      </c>
      <c r="AJ9" s="32"/>
      <c r="AK9" s="33"/>
    </row>
    <row r="10" spans="1:37" s="34" customFormat="1" x14ac:dyDescent="0.25">
      <c r="A10" s="23">
        <f>+A9+1</f>
        <v>2</v>
      </c>
      <c r="B10" s="24" t="s">
        <v>44</v>
      </c>
      <c r="C10" s="23">
        <f>+[1]DEPURADO!A4</f>
        <v>16938</v>
      </c>
      <c r="D10" s="23">
        <f>+[1]DEPURADO!B4</f>
        <v>16938</v>
      </c>
      <c r="E10" s="25">
        <f>+[1]DEPURADO!C4</f>
        <v>44370</v>
      </c>
      <c r="F10" s="26">
        <f>+IF([1]DEPURADO!D4&gt;1,[1]DEPURADO!D4," ")</f>
        <v>44490</v>
      </c>
      <c r="G10" s="27">
        <f>[1]DEPURADO!F4</f>
        <v>185300</v>
      </c>
      <c r="H10" s="28">
        <v>0</v>
      </c>
      <c r="I10" s="28">
        <f>+[1]DEPURADO!M4+[1]DEPURADO!N4</f>
        <v>117300</v>
      </c>
      <c r="J10" s="28">
        <f>+[1]DEPURADO!R4</f>
        <v>0</v>
      </c>
      <c r="K10" s="29">
        <f>+[1]DEPURADO!P4+[1]DEPURADO!Q4</f>
        <v>68000</v>
      </c>
      <c r="L10" s="28">
        <v>0</v>
      </c>
      <c r="M10" s="28">
        <v>0</v>
      </c>
      <c r="N10" s="28">
        <f>+SUM(J10:M10)</f>
        <v>68000</v>
      </c>
      <c r="O10" s="28">
        <f>+G10-I10-N10</f>
        <v>0</v>
      </c>
      <c r="P10" s="24">
        <f>IF([1]DEPURADO!H4&gt;1,0,[1]DEPURADO!B4)</f>
        <v>16938</v>
      </c>
      <c r="Q10" s="30">
        <f>+IF(P10&gt;0,G10,0)</f>
        <v>185300</v>
      </c>
      <c r="R10" s="31">
        <f>IF(P10=0,G10,0)</f>
        <v>0</v>
      </c>
      <c r="S10" s="31">
        <f>+[1]DEPURADO!J4</f>
        <v>0</v>
      </c>
      <c r="T10" s="23" t="s">
        <v>45</v>
      </c>
      <c r="U10" s="31">
        <f>+[1]DEPURADO!I4</f>
        <v>0</v>
      </c>
      <c r="V10" s="30"/>
      <c r="W10" s="23" t="s">
        <v>45</v>
      </c>
      <c r="X10" s="31">
        <f>+[1]DEPURADO!K4+[1]DEPURADO!L4</f>
        <v>0</v>
      </c>
      <c r="Y10" s="23" t="s">
        <v>45</v>
      </c>
      <c r="Z10" s="31">
        <f>+X10-AE10+IF(X10-AE10&lt;-1,-X10+AE10,0)</f>
        <v>0</v>
      </c>
      <c r="AA10" s="31"/>
      <c r="AB10" s="31">
        <v>0</v>
      </c>
      <c r="AC10" s="31">
        <v>0</v>
      </c>
      <c r="AD10" s="30"/>
      <c r="AE10" s="30">
        <f>+[1]DEPURADO!K4</f>
        <v>0</v>
      </c>
      <c r="AF10" s="30">
        <v>0</v>
      </c>
      <c r="AG10" s="30">
        <f>+G10-I10-N10-R10-Z10-AC10-AE10-S10-U10</f>
        <v>0</v>
      </c>
      <c r="AH10" s="30">
        <v>0</v>
      </c>
      <c r="AI10" s="30" t="str">
        <f>+[1]DEPURADO!G4</f>
        <v>MAYOR VALOR COBRADA Y CANCELADA</v>
      </c>
      <c r="AJ10" s="32"/>
      <c r="AK10" s="33"/>
    </row>
    <row r="11" spans="1:37" s="34" customFormat="1" x14ac:dyDescent="0.25">
      <c r="A11" s="23">
        <f t="shared" ref="A11:A24" si="0">+A10+1</f>
        <v>3</v>
      </c>
      <c r="B11" s="24" t="s">
        <v>44</v>
      </c>
      <c r="C11" s="23">
        <f>+[1]DEPURADO!A5</f>
        <v>490</v>
      </c>
      <c r="D11" s="23">
        <f>+[1]DEPURADO!B5</f>
        <v>490</v>
      </c>
      <c r="E11" s="25">
        <f>+[1]DEPURADO!C5</f>
        <v>44588</v>
      </c>
      <c r="F11" s="26">
        <f>+IF([1]DEPURADO!D5&gt;1,[1]DEPURADO!D5," ")</f>
        <v>44602</v>
      </c>
      <c r="G11" s="27">
        <f>[1]DEPURADO!F5</f>
        <v>268169</v>
      </c>
      <c r="H11" s="28">
        <v>0</v>
      </c>
      <c r="I11" s="28">
        <f>+[1]DEPURADO!M5+[1]DEPURADO!N5</f>
        <v>0</v>
      </c>
      <c r="J11" s="28">
        <f>+[1]DEPURADO!R5</f>
        <v>0</v>
      </c>
      <c r="K11" s="29">
        <f>+[1]DEPURADO!P5+[1]DEPURADO!Q5</f>
        <v>0</v>
      </c>
      <c r="L11" s="28">
        <v>0</v>
      </c>
      <c r="M11" s="28">
        <v>0</v>
      </c>
      <c r="N11" s="28">
        <f>+SUM(J11:M11)</f>
        <v>0</v>
      </c>
      <c r="O11" s="28">
        <f>+G11-I11-N11</f>
        <v>268169</v>
      </c>
      <c r="P11" s="24">
        <f>IF([1]DEPURADO!H5&gt;1,0,[1]DEPURADO!B5)</f>
        <v>0</v>
      </c>
      <c r="Q11" s="30">
        <f>+IF(P11&gt;0,G11,0)</f>
        <v>0</v>
      </c>
      <c r="R11" s="31">
        <f>IF(P11=0,G11,0)</f>
        <v>268169</v>
      </c>
      <c r="S11" s="31">
        <f>+[1]DEPURADO!J5</f>
        <v>0</v>
      </c>
      <c r="T11" s="23" t="s">
        <v>45</v>
      </c>
      <c r="U11" s="31">
        <f>+[1]DEPURADO!I5</f>
        <v>0</v>
      </c>
      <c r="V11" s="30"/>
      <c r="W11" s="23" t="s">
        <v>45</v>
      </c>
      <c r="X11" s="31">
        <f>+[1]DEPURADO!K5+[1]DEPURADO!L5</f>
        <v>0</v>
      </c>
      <c r="Y11" s="23" t="s">
        <v>45</v>
      </c>
      <c r="Z11" s="31">
        <f>+X11-AE11+IF(X11-AE11&lt;-1,-X11+AE11,0)</f>
        <v>0</v>
      </c>
      <c r="AA11" s="31"/>
      <c r="AB11" s="31">
        <v>0</v>
      </c>
      <c r="AC11" s="31">
        <v>0</v>
      </c>
      <c r="AD11" s="30"/>
      <c r="AE11" s="30">
        <f>+[1]DEPURADO!K5</f>
        <v>0</v>
      </c>
      <c r="AF11" s="30">
        <v>0</v>
      </c>
      <c r="AG11" s="30">
        <f>+G11-I11-N11-R11-Z11-AC11-AE11-S11-U11</f>
        <v>0</v>
      </c>
      <c r="AH11" s="30">
        <v>0</v>
      </c>
      <c r="AI11" s="30" t="str">
        <f>+[1]DEPURADO!G5</f>
        <v>NO RADICADA</v>
      </c>
      <c r="AJ11" s="32"/>
      <c r="AK11" s="33"/>
    </row>
    <row r="12" spans="1:37" s="34" customFormat="1" x14ac:dyDescent="0.25">
      <c r="A12" s="23">
        <f t="shared" si="0"/>
        <v>4</v>
      </c>
      <c r="B12" s="24" t="s">
        <v>44</v>
      </c>
      <c r="C12" s="23">
        <f>+[1]DEPURADO!A6</f>
        <v>548</v>
      </c>
      <c r="D12" s="23">
        <f>+[1]DEPURADO!B6</f>
        <v>548</v>
      </c>
      <c r="E12" s="25">
        <f>+[1]DEPURADO!C6</f>
        <v>44344</v>
      </c>
      <c r="F12" s="26">
        <f>+IF([1]DEPURADO!D6&gt;1,[1]DEPURADO!D6," ")</f>
        <v>44368</v>
      </c>
      <c r="G12" s="27">
        <f>[1]DEPURADO!F6</f>
        <v>343943</v>
      </c>
      <c r="H12" s="28">
        <v>0</v>
      </c>
      <c r="I12" s="28">
        <f>+[1]DEPURADO!M6+[1]DEPURADO!N6</f>
        <v>0</v>
      </c>
      <c r="J12" s="28">
        <f>+[1]DEPURADO!R6</f>
        <v>0</v>
      </c>
      <c r="K12" s="29">
        <f>+[1]DEPURADO!P6+[1]DEPURADO!Q6</f>
        <v>0</v>
      </c>
      <c r="L12" s="28">
        <v>0</v>
      </c>
      <c r="M12" s="28">
        <v>0</v>
      </c>
      <c r="N12" s="28">
        <f>+SUM(J12:M12)</f>
        <v>0</v>
      </c>
      <c r="O12" s="28">
        <f>+G12-I12-N12</f>
        <v>343943</v>
      </c>
      <c r="P12" s="24">
        <f>IF([1]DEPURADO!H6&gt;1,0,[1]DEPURADO!B6)</f>
        <v>0</v>
      </c>
      <c r="Q12" s="30">
        <f>+IF(P12&gt;0,G12,0)</f>
        <v>0</v>
      </c>
      <c r="R12" s="31">
        <f>IF(P12=0,G12,0)</f>
        <v>343943</v>
      </c>
      <c r="S12" s="31">
        <f>+[1]DEPURADO!J6</f>
        <v>0</v>
      </c>
      <c r="T12" s="23" t="s">
        <v>45</v>
      </c>
      <c r="U12" s="31">
        <f>+[1]DEPURADO!I6</f>
        <v>0</v>
      </c>
      <c r="V12" s="30"/>
      <c r="W12" s="23" t="s">
        <v>45</v>
      </c>
      <c r="X12" s="31">
        <f>+[1]DEPURADO!K6+[1]DEPURADO!L6</f>
        <v>0</v>
      </c>
      <c r="Y12" s="23" t="s">
        <v>45</v>
      </c>
      <c r="Z12" s="31">
        <f>+X12-AE12+IF(X12-AE12&lt;-1,-X12+AE12,0)</f>
        <v>0</v>
      </c>
      <c r="AA12" s="31"/>
      <c r="AB12" s="31">
        <v>0</v>
      </c>
      <c r="AC12" s="31">
        <v>0</v>
      </c>
      <c r="AD12" s="30"/>
      <c r="AE12" s="30">
        <f>+[1]DEPURADO!K6</f>
        <v>0</v>
      </c>
      <c r="AF12" s="30">
        <v>0</v>
      </c>
      <c r="AG12" s="30">
        <f>+G12-I12-N12-R12-Z12-AC12-AE12-S12-U12</f>
        <v>0</v>
      </c>
      <c r="AH12" s="30">
        <v>0</v>
      </c>
      <c r="AI12" s="30" t="str">
        <f>+[1]DEPURADO!G6</f>
        <v>NO RADICADA</v>
      </c>
      <c r="AJ12" s="32"/>
      <c r="AK12" s="33"/>
    </row>
    <row r="13" spans="1:37" s="34" customFormat="1" x14ac:dyDescent="0.25">
      <c r="A13" s="23">
        <f t="shared" si="0"/>
        <v>5</v>
      </c>
      <c r="B13" s="24" t="s">
        <v>44</v>
      </c>
      <c r="C13" s="23">
        <f>+[1]DEPURADO!A7</f>
        <v>571</v>
      </c>
      <c r="D13" s="23">
        <f>+[1]DEPURADO!B7</f>
        <v>571</v>
      </c>
      <c r="E13" s="25">
        <f>+[1]DEPURADO!C7</f>
        <v>44340</v>
      </c>
      <c r="F13" s="26">
        <f>+IF([1]DEPURADO!D7&gt;1,[1]DEPURADO!D7," ")</f>
        <v>44368</v>
      </c>
      <c r="G13" s="27">
        <f>[1]DEPURADO!F7</f>
        <v>45400</v>
      </c>
      <c r="H13" s="28">
        <v>0</v>
      </c>
      <c r="I13" s="28">
        <f>+[1]DEPURADO!M7+[1]DEPURADO!N7</f>
        <v>0</v>
      </c>
      <c r="J13" s="28">
        <f>+[1]DEPURADO!R7</f>
        <v>0</v>
      </c>
      <c r="K13" s="29">
        <f>+[1]DEPURADO!P7+[1]DEPURADO!Q7</f>
        <v>0</v>
      </c>
      <c r="L13" s="28">
        <v>0</v>
      </c>
      <c r="M13" s="28">
        <v>0</v>
      </c>
      <c r="N13" s="28">
        <f t="shared" ref="N13:N24" si="1">+SUM(J13:M13)</f>
        <v>0</v>
      </c>
      <c r="O13" s="28">
        <f t="shared" ref="O13:O24" si="2">+G13-I13-N13</f>
        <v>45400</v>
      </c>
      <c r="P13" s="24">
        <f>IF([1]DEPURADO!H7&gt;1,0,[1]DEPURADO!B7)</f>
        <v>0</v>
      </c>
      <c r="Q13" s="30">
        <f t="shared" ref="Q13:Q24" si="3">+IF(P13&gt;0,G13,0)</f>
        <v>0</v>
      </c>
      <c r="R13" s="31">
        <f t="shared" ref="R13:R24" si="4">IF(P13=0,G13,0)</f>
        <v>45400</v>
      </c>
      <c r="S13" s="31">
        <f>+[1]DEPURADO!J7</f>
        <v>0</v>
      </c>
      <c r="T13" s="23" t="s">
        <v>45</v>
      </c>
      <c r="U13" s="31">
        <f>+[1]DEPURADO!I7</f>
        <v>0</v>
      </c>
      <c r="V13" s="30"/>
      <c r="W13" s="23" t="s">
        <v>45</v>
      </c>
      <c r="X13" s="31">
        <f>+[1]DEPURADO!K7+[1]DEPURADO!L7</f>
        <v>0</v>
      </c>
      <c r="Y13" s="23" t="s">
        <v>45</v>
      </c>
      <c r="Z13" s="31">
        <f t="shared" ref="Z13:Z24" si="5">+X13-AE13+IF(X13-AE13&lt;-1,-X13+AE13,0)</f>
        <v>0</v>
      </c>
      <c r="AA13" s="31"/>
      <c r="AB13" s="31">
        <v>0</v>
      </c>
      <c r="AC13" s="31">
        <v>0</v>
      </c>
      <c r="AD13" s="30"/>
      <c r="AE13" s="30">
        <f>+[1]DEPURADO!K7</f>
        <v>0</v>
      </c>
      <c r="AF13" s="30">
        <v>0</v>
      </c>
      <c r="AG13" s="30">
        <f t="shared" ref="AG13:AG24" si="6">+G13-I13-N13-R13-Z13-AC13-AE13-S13-U13</f>
        <v>0</v>
      </c>
      <c r="AH13" s="30">
        <v>0</v>
      </c>
      <c r="AI13" s="30" t="str">
        <f>+[1]DEPURADO!G7</f>
        <v>NO RADICADA</v>
      </c>
      <c r="AJ13" s="32"/>
      <c r="AK13" s="33"/>
    </row>
    <row r="14" spans="1:37" s="34" customFormat="1" x14ac:dyDescent="0.25">
      <c r="A14" s="23">
        <f t="shared" si="0"/>
        <v>6</v>
      </c>
      <c r="B14" s="24" t="s">
        <v>44</v>
      </c>
      <c r="C14" s="23">
        <f>+[1]DEPURADO!A8</f>
        <v>572</v>
      </c>
      <c r="D14" s="23">
        <f>+[1]DEPURADO!B8</f>
        <v>572</v>
      </c>
      <c r="E14" s="25">
        <f>+[1]DEPURADO!C8</f>
        <v>44377</v>
      </c>
      <c r="F14" s="26">
        <f>+IF([1]DEPURADO!D8&gt;1,[1]DEPURADO!D8," ")</f>
        <v>44490</v>
      </c>
      <c r="G14" s="27">
        <f>[1]DEPURADO!F8</f>
        <v>45400</v>
      </c>
      <c r="H14" s="28">
        <v>0</v>
      </c>
      <c r="I14" s="28">
        <f>+[1]DEPURADO!M8+[1]DEPURADO!N8</f>
        <v>0</v>
      </c>
      <c r="J14" s="28">
        <f>+[1]DEPURADO!R8</f>
        <v>0</v>
      </c>
      <c r="K14" s="29">
        <f>+[1]DEPURADO!P8+[1]DEPURADO!Q8</f>
        <v>0</v>
      </c>
      <c r="L14" s="28">
        <v>0</v>
      </c>
      <c r="M14" s="28">
        <v>0</v>
      </c>
      <c r="N14" s="28">
        <f t="shared" si="1"/>
        <v>0</v>
      </c>
      <c r="O14" s="28">
        <f t="shared" si="2"/>
        <v>45400</v>
      </c>
      <c r="P14" s="24">
        <f>IF([1]DEPURADO!H8&gt;1,0,[1]DEPURADO!B8)</f>
        <v>0</v>
      </c>
      <c r="Q14" s="30">
        <f t="shared" si="3"/>
        <v>0</v>
      </c>
      <c r="R14" s="31">
        <f t="shared" si="4"/>
        <v>45400</v>
      </c>
      <c r="S14" s="31">
        <f>+[1]DEPURADO!J8</f>
        <v>0</v>
      </c>
      <c r="T14" s="23" t="s">
        <v>45</v>
      </c>
      <c r="U14" s="31">
        <f>+[1]DEPURADO!I8</f>
        <v>0</v>
      </c>
      <c r="V14" s="30"/>
      <c r="W14" s="23" t="s">
        <v>45</v>
      </c>
      <c r="X14" s="31">
        <f>+[1]DEPURADO!K8+[1]DEPURADO!L8</f>
        <v>0</v>
      </c>
      <c r="Y14" s="23" t="s">
        <v>45</v>
      </c>
      <c r="Z14" s="31">
        <f t="shared" si="5"/>
        <v>0</v>
      </c>
      <c r="AA14" s="31"/>
      <c r="AB14" s="31">
        <v>0</v>
      </c>
      <c r="AC14" s="31">
        <v>0</v>
      </c>
      <c r="AD14" s="30"/>
      <c r="AE14" s="30">
        <f>+[1]DEPURADO!K8</f>
        <v>0</v>
      </c>
      <c r="AF14" s="30">
        <v>0</v>
      </c>
      <c r="AG14" s="30">
        <f t="shared" si="6"/>
        <v>0</v>
      </c>
      <c r="AH14" s="30">
        <v>0</v>
      </c>
      <c r="AI14" s="30" t="str">
        <f>+[1]DEPURADO!G8</f>
        <v>NO RADICADA</v>
      </c>
      <c r="AJ14" s="32"/>
      <c r="AK14" s="33"/>
    </row>
    <row r="15" spans="1:37" s="34" customFormat="1" x14ac:dyDescent="0.25">
      <c r="A15" s="23">
        <f t="shared" si="0"/>
        <v>7</v>
      </c>
      <c r="B15" s="24" t="s">
        <v>44</v>
      </c>
      <c r="C15" s="23">
        <f>+[1]DEPURADO!A9</f>
        <v>627</v>
      </c>
      <c r="D15" s="23">
        <f>+[1]DEPURADO!B9</f>
        <v>627</v>
      </c>
      <c r="E15" s="25">
        <f>+[1]DEPURADO!C9</f>
        <v>44433</v>
      </c>
      <c r="F15" s="26">
        <f>+IF([1]DEPURADO!D9&gt;1,[1]DEPURADO!D9," ")</f>
        <v>44476</v>
      </c>
      <c r="G15" s="27">
        <f>[1]DEPURADO!F9</f>
        <v>45400</v>
      </c>
      <c r="H15" s="28">
        <v>0</v>
      </c>
      <c r="I15" s="28">
        <f>+[1]DEPURADO!M9+[1]DEPURADO!N9</f>
        <v>0</v>
      </c>
      <c r="J15" s="28">
        <f>+[1]DEPURADO!R9</f>
        <v>0</v>
      </c>
      <c r="K15" s="29">
        <f>+[1]DEPURADO!P9+[1]DEPURADO!Q9</f>
        <v>0</v>
      </c>
      <c r="L15" s="28">
        <v>0</v>
      </c>
      <c r="M15" s="28">
        <v>0</v>
      </c>
      <c r="N15" s="28">
        <f t="shared" si="1"/>
        <v>0</v>
      </c>
      <c r="O15" s="28">
        <f t="shared" si="2"/>
        <v>45400</v>
      </c>
      <c r="P15" s="24">
        <f>IF([1]DEPURADO!H9&gt;1,0,[1]DEPURADO!B9)</f>
        <v>0</v>
      </c>
      <c r="Q15" s="30">
        <f t="shared" si="3"/>
        <v>0</v>
      </c>
      <c r="R15" s="31">
        <f t="shared" si="4"/>
        <v>45400</v>
      </c>
      <c r="S15" s="31">
        <f>+[1]DEPURADO!J9</f>
        <v>0</v>
      </c>
      <c r="T15" s="23" t="s">
        <v>45</v>
      </c>
      <c r="U15" s="31">
        <f>+[1]DEPURADO!I9</f>
        <v>0</v>
      </c>
      <c r="V15" s="30"/>
      <c r="W15" s="23" t="s">
        <v>45</v>
      </c>
      <c r="X15" s="31">
        <f>+[1]DEPURADO!K9+[1]DEPURADO!L9</f>
        <v>0</v>
      </c>
      <c r="Y15" s="23" t="s">
        <v>45</v>
      </c>
      <c r="Z15" s="31">
        <f t="shared" si="5"/>
        <v>0</v>
      </c>
      <c r="AA15" s="31"/>
      <c r="AB15" s="31">
        <v>0</v>
      </c>
      <c r="AC15" s="31">
        <v>0</v>
      </c>
      <c r="AD15" s="30"/>
      <c r="AE15" s="30">
        <f>+[1]DEPURADO!K9</f>
        <v>0</v>
      </c>
      <c r="AF15" s="30">
        <v>0</v>
      </c>
      <c r="AG15" s="30">
        <f t="shared" si="6"/>
        <v>0</v>
      </c>
      <c r="AH15" s="30">
        <v>0</v>
      </c>
      <c r="AI15" s="30" t="str">
        <f>+[1]DEPURADO!G9</f>
        <v>NO RADICADA</v>
      </c>
      <c r="AJ15" s="32"/>
      <c r="AK15" s="33"/>
    </row>
    <row r="16" spans="1:37" s="34" customFormat="1" x14ac:dyDescent="0.25">
      <c r="A16" s="23">
        <f t="shared" si="0"/>
        <v>8</v>
      </c>
      <c r="B16" s="24" t="s">
        <v>44</v>
      </c>
      <c r="C16" s="23">
        <f>+[1]DEPURADO!A10</f>
        <v>746</v>
      </c>
      <c r="D16" s="23">
        <f>+[1]DEPURADO!B10</f>
        <v>746</v>
      </c>
      <c r="E16" s="25">
        <f>+[1]DEPURADO!C10</f>
        <v>44389</v>
      </c>
      <c r="F16" s="26">
        <f>+IF([1]DEPURADO!D10&gt;1,[1]DEPURADO!D10," ")</f>
        <v>44425</v>
      </c>
      <c r="G16" s="27">
        <f>[1]DEPURADO!F10</f>
        <v>56643</v>
      </c>
      <c r="H16" s="28">
        <v>0</v>
      </c>
      <c r="I16" s="28">
        <f>+[1]DEPURADO!M10+[1]DEPURADO!N10</f>
        <v>0</v>
      </c>
      <c r="J16" s="28">
        <f>+[1]DEPURADO!R10</f>
        <v>0</v>
      </c>
      <c r="K16" s="29">
        <f>+[1]DEPURADO!P10+[1]DEPURADO!Q10</f>
        <v>0</v>
      </c>
      <c r="L16" s="28">
        <v>0</v>
      </c>
      <c r="M16" s="28">
        <v>0</v>
      </c>
      <c r="N16" s="28">
        <f t="shared" si="1"/>
        <v>0</v>
      </c>
      <c r="O16" s="28">
        <f t="shared" si="2"/>
        <v>56643</v>
      </c>
      <c r="P16" s="24">
        <f>IF([1]DEPURADO!H10&gt;1,0,[1]DEPURADO!B10)</f>
        <v>0</v>
      </c>
      <c r="Q16" s="30">
        <f t="shared" si="3"/>
        <v>0</v>
      </c>
      <c r="R16" s="31">
        <f t="shared" si="4"/>
        <v>56643</v>
      </c>
      <c r="S16" s="31">
        <f>+[1]DEPURADO!J10</f>
        <v>0</v>
      </c>
      <c r="T16" s="23" t="s">
        <v>45</v>
      </c>
      <c r="U16" s="31">
        <f>+[1]DEPURADO!I10</f>
        <v>0</v>
      </c>
      <c r="V16" s="30"/>
      <c r="W16" s="23" t="s">
        <v>45</v>
      </c>
      <c r="X16" s="31">
        <f>+[1]DEPURADO!K10+[1]DEPURADO!L10</f>
        <v>0</v>
      </c>
      <c r="Y16" s="23" t="s">
        <v>45</v>
      </c>
      <c r="Z16" s="31">
        <f t="shared" si="5"/>
        <v>0</v>
      </c>
      <c r="AA16" s="31"/>
      <c r="AB16" s="31">
        <v>0</v>
      </c>
      <c r="AC16" s="31">
        <v>0</v>
      </c>
      <c r="AD16" s="30"/>
      <c r="AE16" s="30">
        <f>+[1]DEPURADO!K10</f>
        <v>0</v>
      </c>
      <c r="AF16" s="30">
        <v>0</v>
      </c>
      <c r="AG16" s="30">
        <f t="shared" si="6"/>
        <v>0</v>
      </c>
      <c r="AH16" s="30">
        <v>0</v>
      </c>
      <c r="AI16" s="30" t="str">
        <f>+[1]DEPURADO!G10</f>
        <v>NO RADICADA</v>
      </c>
      <c r="AJ16" s="32"/>
      <c r="AK16" s="33"/>
    </row>
    <row r="17" spans="1:37" s="34" customFormat="1" x14ac:dyDescent="0.25">
      <c r="A17" s="23">
        <f t="shared" si="0"/>
        <v>9</v>
      </c>
      <c r="B17" s="24" t="s">
        <v>44</v>
      </c>
      <c r="C17" s="23">
        <f>+[1]DEPURADO!A11</f>
        <v>781</v>
      </c>
      <c r="D17" s="23">
        <f>+[1]DEPURADO!B11</f>
        <v>781</v>
      </c>
      <c r="E17" s="25">
        <f>+[1]DEPURADO!C11</f>
        <v>44319</v>
      </c>
      <c r="F17" s="26">
        <f>+IF([1]DEPURADO!D11&gt;1,[1]DEPURADO!D11," ")</f>
        <v>44368</v>
      </c>
      <c r="G17" s="27">
        <f>[1]DEPURADO!F11</f>
        <v>58300</v>
      </c>
      <c r="H17" s="28">
        <v>0</v>
      </c>
      <c r="I17" s="28">
        <f>+[1]DEPURADO!M11+[1]DEPURADO!N11</f>
        <v>0</v>
      </c>
      <c r="J17" s="28">
        <f>+[1]DEPURADO!R11</f>
        <v>0</v>
      </c>
      <c r="K17" s="29">
        <f>+[1]DEPURADO!P11+[1]DEPURADO!Q11</f>
        <v>0</v>
      </c>
      <c r="L17" s="28">
        <v>0</v>
      </c>
      <c r="M17" s="28">
        <v>0</v>
      </c>
      <c r="N17" s="28">
        <f t="shared" si="1"/>
        <v>0</v>
      </c>
      <c r="O17" s="28">
        <f t="shared" si="2"/>
        <v>58300</v>
      </c>
      <c r="P17" s="24">
        <f>IF([1]DEPURADO!H11&gt;1,0,[1]DEPURADO!B11)</f>
        <v>0</v>
      </c>
      <c r="Q17" s="30">
        <f t="shared" si="3"/>
        <v>0</v>
      </c>
      <c r="R17" s="31">
        <f t="shared" si="4"/>
        <v>58300</v>
      </c>
      <c r="S17" s="31">
        <f>+[1]DEPURADO!J11</f>
        <v>0</v>
      </c>
      <c r="T17" s="23" t="s">
        <v>45</v>
      </c>
      <c r="U17" s="31">
        <f>+[1]DEPURADO!I11</f>
        <v>0</v>
      </c>
      <c r="V17" s="30"/>
      <c r="W17" s="23" t="s">
        <v>45</v>
      </c>
      <c r="X17" s="31">
        <f>+[1]DEPURADO!K11+[1]DEPURADO!L11</f>
        <v>0</v>
      </c>
      <c r="Y17" s="23" t="s">
        <v>45</v>
      </c>
      <c r="Z17" s="31">
        <f t="shared" si="5"/>
        <v>0</v>
      </c>
      <c r="AA17" s="31"/>
      <c r="AB17" s="31">
        <v>0</v>
      </c>
      <c r="AC17" s="31">
        <v>0</v>
      </c>
      <c r="AD17" s="30"/>
      <c r="AE17" s="30">
        <f>+[1]DEPURADO!K11</f>
        <v>0</v>
      </c>
      <c r="AF17" s="30">
        <v>0</v>
      </c>
      <c r="AG17" s="30">
        <f t="shared" si="6"/>
        <v>0</v>
      </c>
      <c r="AH17" s="30">
        <v>0</v>
      </c>
      <c r="AI17" s="30" t="str">
        <f>+[1]DEPURADO!G11</f>
        <v>NO RADICADA</v>
      </c>
      <c r="AJ17" s="32"/>
      <c r="AK17" s="33"/>
    </row>
    <row r="18" spans="1:37" s="34" customFormat="1" x14ac:dyDescent="0.25">
      <c r="A18" s="23">
        <f t="shared" si="0"/>
        <v>10</v>
      </c>
      <c r="B18" s="24" t="s">
        <v>44</v>
      </c>
      <c r="C18" s="23">
        <f>+[1]DEPURADO!A12</f>
        <v>815</v>
      </c>
      <c r="D18" s="23">
        <f>+[1]DEPURADO!B12</f>
        <v>815</v>
      </c>
      <c r="E18" s="25">
        <f>+[1]DEPURADO!C12</f>
        <v>44351</v>
      </c>
      <c r="F18" s="26">
        <f>+IF([1]DEPURADO!D12&gt;1,[1]DEPURADO!D12," ")</f>
        <v>44490</v>
      </c>
      <c r="G18" s="27">
        <f>[1]DEPURADO!F12</f>
        <v>58300</v>
      </c>
      <c r="H18" s="28">
        <v>0</v>
      </c>
      <c r="I18" s="28">
        <f>+[1]DEPURADO!M12+[1]DEPURADO!N12</f>
        <v>0</v>
      </c>
      <c r="J18" s="28">
        <f>+[1]DEPURADO!R12</f>
        <v>0</v>
      </c>
      <c r="K18" s="29">
        <f>+[1]DEPURADO!P12+[1]DEPURADO!Q12</f>
        <v>0</v>
      </c>
      <c r="L18" s="28">
        <v>0</v>
      </c>
      <c r="M18" s="28">
        <v>0</v>
      </c>
      <c r="N18" s="28">
        <f t="shared" si="1"/>
        <v>0</v>
      </c>
      <c r="O18" s="28">
        <f t="shared" si="2"/>
        <v>58300</v>
      </c>
      <c r="P18" s="24">
        <f>IF([1]DEPURADO!H12&gt;1,0,[1]DEPURADO!B12)</f>
        <v>0</v>
      </c>
      <c r="Q18" s="30">
        <f t="shared" si="3"/>
        <v>0</v>
      </c>
      <c r="R18" s="31">
        <f t="shared" si="4"/>
        <v>58300</v>
      </c>
      <c r="S18" s="31">
        <f>+[1]DEPURADO!J12</f>
        <v>0</v>
      </c>
      <c r="T18" s="23" t="s">
        <v>45</v>
      </c>
      <c r="U18" s="31">
        <f>+[1]DEPURADO!I12</f>
        <v>0</v>
      </c>
      <c r="V18" s="30"/>
      <c r="W18" s="23" t="s">
        <v>45</v>
      </c>
      <c r="X18" s="31">
        <f>+[1]DEPURADO!K12+[1]DEPURADO!L12</f>
        <v>0</v>
      </c>
      <c r="Y18" s="23" t="s">
        <v>45</v>
      </c>
      <c r="Z18" s="31">
        <f t="shared" si="5"/>
        <v>0</v>
      </c>
      <c r="AA18" s="31"/>
      <c r="AB18" s="31">
        <v>0</v>
      </c>
      <c r="AC18" s="31">
        <v>0</v>
      </c>
      <c r="AD18" s="30"/>
      <c r="AE18" s="30">
        <f>+[1]DEPURADO!K12</f>
        <v>0</v>
      </c>
      <c r="AF18" s="30">
        <v>0</v>
      </c>
      <c r="AG18" s="30">
        <f t="shared" si="6"/>
        <v>0</v>
      </c>
      <c r="AH18" s="30">
        <v>0</v>
      </c>
      <c r="AI18" s="30" t="str">
        <f>+[1]DEPURADO!G12</f>
        <v>NO RADICADA</v>
      </c>
      <c r="AJ18" s="32"/>
      <c r="AK18" s="33"/>
    </row>
    <row r="19" spans="1:37" s="34" customFormat="1" x14ac:dyDescent="0.25">
      <c r="A19" s="23">
        <f t="shared" si="0"/>
        <v>11</v>
      </c>
      <c r="B19" s="24" t="s">
        <v>44</v>
      </c>
      <c r="C19" s="23">
        <f>+[1]DEPURADO!A13</f>
        <v>940</v>
      </c>
      <c r="D19" s="23">
        <f>+[1]DEPURADO!B13</f>
        <v>940</v>
      </c>
      <c r="E19" s="25">
        <f>+[1]DEPURADO!C13</f>
        <v>44419</v>
      </c>
      <c r="F19" s="26">
        <f>+IF([1]DEPURADO!D13&gt;1,[1]DEPURADO!D13," ")</f>
        <v>44476</v>
      </c>
      <c r="G19" s="27">
        <f>[1]DEPURADO!F13</f>
        <v>58415</v>
      </c>
      <c r="H19" s="28">
        <v>0</v>
      </c>
      <c r="I19" s="28">
        <f>+[1]DEPURADO!M13+[1]DEPURADO!N13</f>
        <v>0</v>
      </c>
      <c r="J19" s="28">
        <f>+[1]DEPURADO!R13</f>
        <v>0</v>
      </c>
      <c r="K19" s="29">
        <f>+[1]DEPURADO!P13+[1]DEPURADO!Q13</f>
        <v>0</v>
      </c>
      <c r="L19" s="28">
        <v>0</v>
      </c>
      <c r="M19" s="28">
        <v>0</v>
      </c>
      <c r="N19" s="28">
        <f t="shared" si="1"/>
        <v>0</v>
      </c>
      <c r="O19" s="28">
        <f t="shared" si="2"/>
        <v>58415</v>
      </c>
      <c r="P19" s="24">
        <f>IF([1]DEPURADO!H13&gt;1,0,[1]DEPURADO!B13)</f>
        <v>0</v>
      </c>
      <c r="Q19" s="30">
        <f t="shared" si="3"/>
        <v>0</v>
      </c>
      <c r="R19" s="31">
        <f t="shared" si="4"/>
        <v>58415</v>
      </c>
      <c r="S19" s="31">
        <f>+[1]DEPURADO!J13</f>
        <v>0</v>
      </c>
      <c r="T19" s="23" t="s">
        <v>45</v>
      </c>
      <c r="U19" s="31">
        <f>+[1]DEPURADO!I13</f>
        <v>0</v>
      </c>
      <c r="V19" s="30"/>
      <c r="W19" s="23" t="s">
        <v>45</v>
      </c>
      <c r="X19" s="31">
        <f>+[1]DEPURADO!K13+[1]DEPURADO!L13</f>
        <v>0</v>
      </c>
      <c r="Y19" s="23" t="s">
        <v>45</v>
      </c>
      <c r="Z19" s="31">
        <f t="shared" si="5"/>
        <v>0</v>
      </c>
      <c r="AA19" s="31"/>
      <c r="AB19" s="31">
        <v>0</v>
      </c>
      <c r="AC19" s="31">
        <v>0</v>
      </c>
      <c r="AD19" s="30"/>
      <c r="AE19" s="30">
        <f>+[1]DEPURADO!K13</f>
        <v>0</v>
      </c>
      <c r="AF19" s="30">
        <v>0</v>
      </c>
      <c r="AG19" s="30">
        <f t="shared" si="6"/>
        <v>0</v>
      </c>
      <c r="AH19" s="30">
        <v>0</v>
      </c>
      <c r="AI19" s="30" t="str">
        <f>+[1]DEPURADO!G13</f>
        <v>NO RADICADA</v>
      </c>
      <c r="AJ19" s="32"/>
      <c r="AK19" s="33"/>
    </row>
    <row r="20" spans="1:37" s="34" customFormat="1" x14ac:dyDescent="0.25">
      <c r="A20" s="23">
        <f t="shared" si="0"/>
        <v>12</v>
      </c>
      <c r="B20" s="24" t="s">
        <v>44</v>
      </c>
      <c r="C20" s="23">
        <f>+[1]DEPURADO!A14</f>
        <v>942</v>
      </c>
      <c r="D20" s="23">
        <f>+[1]DEPURADO!B14</f>
        <v>942</v>
      </c>
      <c r="E20" s="25">
        <f>+[1]DEPURADO!C14</f>
        <v>44419</v>
      </c>
      <c r="F20" s="26">
        <f>+IF([1]DEPURADO!D14&gt;1,[1]DEPURADO!D14," ")</f>
        <v>44476</v>
      </c>
      <c r="G20" s="27">
        <f>[1]DEPURADO!F14</f>
        <v>62528</v>
      </c>
      <c r="H20" s="28">
        <v>0</v>
      </c>
      <c r="I20" s="28">
        <f>+[1]DEPURADO!M14+[1]DEPURADO!N14</f>
        <v>0</v>
      </c>
      <c r="J20" s="28">
        <f>+[1]DEPURADO!R14</f>
        <v>0</v>
      </c>
      <c r="K20" s="29">
        <f>+[1]DEPURADO!P14+[1]DEPURADO!Q14</f>
        <v>0</v>
      </c>
      <c r="L20" s="28">
        <v>0</v>
      </c>
      <c r="M20" s="28">
        <v>0</v>
      </c>
      <c r="N20" s="28">
        <f t="shared" si="1"/>
        <v>0</v>
      </c>
      <c r="O20" s="28">
        <f t="shared" si="2"/>
        <v>62528</v>
      </c>
      <c r="P20" s="24">
        <f>IF([1]DEPURADO!H14&gt;1,0,[1]DEPURADO!B14)</f>
        <v>0</v>
      </c>
      <c r="Q20" s="30">
        <f t="shared" si="3"/>
        <v>0</v>
      </c>
      <c r="R20" s="31">
        <f t="shared" si="4"/>
        <v>62528</v>
      </c>
      <c r="S20" s="31">
        <f>+[1]DEPURADO!J14</f>
        <v>0</v>
      </c>
      <c r="T20" s="23" t="s">
        <v>45</v>
      </c>
      <c r="U20" s="31">
        <f>+[1]DEPURADO!I14</f>
        <v>0</v>
      </c>
      <c r="V20" s="30"/>
      <c r="W20" s="23" t="s">
        <v>45</v>
      </c>
      <c r="X20" s="31">
        <f>+[1]DEPURADO!K14+[1]DEPURADO!L14</f>
        <v>0</v>
      </c>
      <c r="Y20" s="23" t="s">
        <v>45</v>
      </c>
      <c r="Z20" s="31">
        <f t="shared" si="5"/>
        <v>0</v>
      </c>
      <c r="AA20" s="31"/>
      <c r="AB20" s="31">
        <v>0</v>
      </c>
      <c r="AC20" s="31">
        <v>0</v>
      </c>
      <c r="AD20" s="30"/>
      <c r="AE20" s="30">
        <f>+[1]DEPURADO!K14</f>
        <v>0</v>
      </c>
      <c r="AF20" s="30">
        <v>0</v>
      </c>
      <c r="AG20" s="30">
        <f t="shared" si="6"/>
        <v>0</v>
      </c>
      <c r="AH20" s="30">
        <v>0</v>
      </c>
      <c r="AI20" s="30" t="str">
        <f>+[1]DEPURADO!G14</f>
        <v>NO RADICADA</v>
      </c>
      <c r="AJ20" s="32"/>
      <c r="AK20" s="33"/>
    </row>
    <row r="21" spans="1:37" s="34" customFormat="1" x14ac:dyDescent="0.25">
      <c r="A21" s="23">
        <f t="shared" si="0"/>
        <v>13</v>
      </c>
      <c r="B21" s="24" t="s">
        <v>44</v>
      </c>
      <c r="C21" s="23">
        <f>+[1]DEPURADO!A15</f>
        <v>996</v>
      </c>
      <c r="D21" s="23">
        <f>+[1]DEPURADO!B15</f>
        <v>996</v>
      </c>
      <c r="E21" s="25">
        <f>+[1]DEPURADO!C15</f>
        <v>43695</v>
      </c>
      <c r="F21" s="26">
        <f>+IF([1]DEPURADO!D15&gt;1,[1]DEPURADO!D15," ")</f>
        <v>43726</v>
      </c>
      <c r="G21" s="27">
        <f>[1]DEPURADO!F15</f>
        <v>68000</v>
      </c>
      <c r="H21" s="28">
        <v>0</v>
      </c>
      <c r="I21" s="28">
        <f>+[1]DEPURADO!M15+[1]DEPURADO!N15</f>
        <v>0</v>
      </c>
      <c r="J21" s="28">
        <f>+[1]DEPURADO!R15</f>
        <v>0</v>
      </c>
      <c r="K21" s="29">
        <f>+[1]DEPURADO!P15+[1]DEPURADO!Q15</f>
        <v>0</v>
      </c>
      <c r="L21" s="28">
        <v>0</v>
      </c>
      <c r="M21" s="28">
        <v>0</v>
      </c>
      <c r="N21" s="28">
        <f t="shared" si="1"/>
        <v>0</v>
      </c>
      <c r="O21" s="28">
        <f t="shared" si="2"/>
        <v>68000</v>
      </c>
      <c r="P21" s="24">
        <f>IF([1]DEPURADO!H15&gt;1,0,[1]DEPURADO!B15)</f>
        <v>0</v>
      </c>
      <c r="Q21" s="30">
        <f t="shared" si="3"/>
        <v>0</v>
      </c>
      <c r="R21" s="31">
        <f t="shared" si="4"/>
        <v>68000</v>
      </c>
      <c r="S21" s="31">
        <f>+[1]DEPURADO!J15</f>
        <v>0</v>
      </c>
      <c r="T21" s="23" t="s">
        <v>45</v>
      </c>
      <c r="U21" s="31">
        <f>+[1]DEPURADO!I15</f>
        <v>0</v>
      </c>
      <c r="V21" s="30"/>
      <c r="W21" s="23" t="s">
        <v>45</v>
      </c>
      <c r="X21" s="31">
        <f>+[1]DEPURADO!K15+[1]DEPURADO!L15</f>
        <v>0</v>
      </c>
      <c r="Y21" s="23" t="s">
        <v>45</v>
      </c>
      <c r="Z21" s="31">
        <f t="shared" si="5"/>
        <v>0</v>
      </c>
      <c r="AA21" s="31"/>
      <c r="AB21" s="31">
        <v>0</v>
      </c>
      <c r="AC21" s="31">
        <v>0</v>
      </c>
      <c r="AD21" s="30"/>
      <c r="AE21" s="30">
        <f>+[1]DEPURADO!K15</f>
        <v>0</v>
      </c>
      <c r="AF21" s="30">
        <v>0</v>
      </c>
      <c r="AG21" s="30">
        <f t="shared" si="6"/>
        <v>0</v>
      </c>
      <c r="AH21" s="30">
        <v>0</v>
      </c>
      <c r="AI21" s="30" t="str">
        <f>+[1]DEPURADO!G15</f>
        <v>NO RADICADA</v>
      </c>
      <c r="AJ21" s="32"/>
      <c r="AK21" s="33"/>
    </row>
    <row r="22" spans="1:37" s="34" customFormat="1" x14ac:dyDescent="0.25">
      <c r="A22" s="23">
        <f t="shared" si="0"/>
        <v>14</v>
      </c>
      <c r="B22" s="24" t="s">
        <v>44</v>
      </c>
      <c r="C22" s="23">
        <f>+[1]DEPURADO!A16</f>
        <v>2234</v>
      </c>
      <c r="D22" s="23">
        <f>+[1]DEPURADO!B16</f>
        <v>2234</v>
      </c>
      <c r="E22" s="25">
        <f>+[1]DEPURADO!C16</f>
        <v>43698</v>
      </c>
      <c r="F22" s="26">
        <f>+IF([1]DEPURADO!D16&gt;1,[1]DEPURADO!D16," ")</f>
        <v>43726</v>
      </c>
      <c r="G22" s="27">
        <f>[1]DEPURADO!F16</f>
        <v>68000</v>
      </c>
      <c r="H22" s="28">
        <v>0</v>
      </c>
      <c r="I22" s="28">
        <f>+[1]DEPURADO!M16+[1]DEPURADO!N16</f>
        <v>0</v>
      </c>
      <c r="J22" s="28">
        <f>+[1]DEPURADO!R16</f>
        <v>0</v>
      </c>
      <c r="K22" s="29">
        <f>+[1]DEPURADO!P16+[1]DEPURADO!Q16</f>
        <v>0</v>
      </c>
      <c r="L22" s="28">
        <v>0</v>
      </c>
      <c r="M22" s="28">
        <v>0</v>
      </c>
      <c r="N22" s="28">
        <f t="shared" si="1"/>
        <v>0</v>
      </c>
      <c r="O22" s="28">
        <f t="shared" si="2"/>
        <v>68000</v>
      </c>
      <c r="P22" s="24">
        <f>IF([1]DEPURADO!H16&gt;1,0,[1]DEPURADO!B16)</f>
        <v>0</v>
      </c>
      <c r="Q22" s="30">
        <f t="shared" si="3"/>
        <v>0</v>
      </c>
      <c r="R22" s="31">
        <f t="shared" si="4"/>
        <v>68000</v>
      </c>
      <c r="S22" s="31">
        <f>+[1]DEPURADO!J16</f>
        <v>0</v>
      </c>
      <c r="T22" s="23" t="s">
        <v>45</v>
      </c>
      <c r="U22" s="31">
        <f>+[1]DEPURADO!I16</f>
        <v>0</v>
      </c>
      <c r="V22" s="30"/>
      <c r="W22" s="23" t="s">
        <v>45</v>
      </c>
      <c r="X22" s="31">
        <f>+[1]DEPURADO!K16+[1]DEPURADO!L16</f>
        <v>0</v>
      </c>
      <c r="Y22" s="23" t="s">
        <v>45</v>
      </c>
      <c r="Z22" s="31">
        <f t="shared" si="5"/>
        <v>0</v>
      </c>
      <c r="AA22" s="31"/>
      <c r="AB22" s="31">
        <v>0</v>
      </c>
      <c r="AC22" s="31">
        <v>0</v>
      </c>
      <c r="AD22" s="30"/>
      <c r="AE22" s="30">
        <f>+[1]DEPURADO!K16</f>
        <v>0</v>
      </c>
      <c r="AF22" s="30">
        <v>0</v>
      </c>
      <c r="AG22" s="30">
        <f t="shared" si="6"/>
        <v>0</v>
      </c>
      <c r="AH22" s="30">
        <v>0</v>
      </c>
      <c r="AI22" s="30" t="str">
        <f>+[1]DEPURADO!G16</f>
        <v>NO RADICADA</v>
      </c>
      <c r="AJ22" s="32"/>
      <c r="AK22" s="33"/>
    </row>
    <row r="23" spans="1:37" s="34" customFormat="1" x14ac:dyDescent="0.25">
      <c r="A23" s="23">
        <f t="shared" si="0"/>
        <v>15</v>
      </c>
      <c r="B23" s="24" t="s">
        <v>44</v>
      </c>
      <c r="C23" s="23">
        <f>+[1]DEPURADO!A17</f>
        <v>2522</v>
      </c>
      <c r="D23" s="23">
        <f>+[1]DEPURADO!B17</f>
        <v>2522</v>
      </c>
      <c r="E23" s="25">
        <f>+[1]DEPURADO!C17</f>
        <v>44344</v>
      </c>
      <c r="F23" s="26">
        <f>+IF([1]DEPURADO!D17&gt;1,[1]DEPURADO!D17," ")</f>
        <v>44368</v>
      </c>
      <c r="G23" s="27">
        <f>[1]DEPURADO!F17</f>
        <v>76300</v>
      </c>
      <c r="H23" s="28">
        <v>0</v>
      </c>
      <c r="I23" s="28">
        <f>+[1]DEPURADO!M17+[1]DEPURADO!N17</f>
        <v>0</v>
      </c>
      <c r="J23" s="28">
        <f>+[1]DEPURADO!R17</f>
        <v>0</v>
      </c>
      <c r="K23" s="29">
        <f>+[1]DEPURADO!P17+[1]DEPURADO!Q17</f>
        <v>0</v>
      </c>
      <c r="L23" s="28">
        <v>0</v>
      </c>
      <c r="M23" s="28">
        <v>0</v>
      </c>
      <c r="N23" s="28">
        <f t="shared" si="1"/>
        <v>0</v>
      </c>
      <c r="O23" s="28">
        <f t="shared" si="2"/>
        <v>76300</v>
      </c>
      <c r="P23" s="24">
        <f>IF([1]DEPURADO!H17&gt;1,0,[1]DEPURADO!B17)</f>
        <v>0</v>
      </c>
      <c r="Q23" s="30">
        <f t="shared" si="3"/>
        <v>0</v>
      </c>
      <c r="R23" s="31">
        <f t="shared" si="4"/>
        <v>76300</v>
      </c>
      <c r="S23" s="31">
        <f>+[1]DEPURADO!J17</f>
        <v>0</v>
      </c>
      <c r="T23" s="23" t="s">
        <v>45</v>
      </c>
      <c r="U23" s="31">
        <f>+[1]DEPURADO!I17</f>
        <v>0</v>
      </c>
      <c r="V23" s="30"/>
      <c r="W23" s="23" t="s">
        <v>45</v>
      </c>
      <c r="X23" s="31">
        <f>+[1]DEPURADO!K17+[1]DEPURADO!L17</f>
        <v>0</v>
      </c>
      <c r="Y23" s="23" t="s">
        <v>45</v>
      </c>
      <c r="Z23" s="31">
        <f t="shared" si="5"/>
        <v>0</v>
      </c>
      <c r="AA23" s="31"/>
      <c r="AB23" s="31">
        <v>0</v>
      </c>
      <c r="AC23" s="31">
        <v>0</v>
      </c>
      <c r="AD23" s="30"/>
      <c r="AE23" s="30">
        <f>+[1]DEPURADO!K17</f>
        <v>0</v>
      </c>
      <c r="AF23" s="30">
        <v>0</v>
      </c>
      <c r="AG23" s="30">
        <f t="shared" si="6"/>
        <v>0</v>
      </c>
      <c r="AH23" s="30">
        <v>0</v>
      </c>
      <c r="AI23" s="30" t="str">
        <f>+[1]DEPURADO!G17</f>
        <v>NO RADICADA</v>
      </c>
      <c r="AJ23" s="32"/>
      <c r="AK23" s="33"/>
    </row>
    <row r="24" spans="1:37" s="34" customFormat="1" x14ac:dyDescent="0.25">
      <c r="A24" s="23">
        <f t="shared" si="0"/>
        <v>16</v>
      </c>
      <c r="B24" s="24" t="s">
        <v>44</v>
      </c>
      <c r="C24" s="23">
        <f>+[1]DEPURADO!A18</f>
        <v>3325</v>
      </c>
      <c r="D24" s="23">
        <f>+[1]DEPURADO!B18</f>
        <v>3325</v>
      </c>
      <c r="E24" s="25">
        <f>+[1]DEPURADO!C18</f>
        <v>44486</v>
      </c>
      <c r="F24" s="26">
        <f>+IF([1]DEPURADO!D18&gt;1,[1]DEPURADO!D18," ")</f>
        <v>44518</v>
      </c>
      <c r="G24" s="27">
        <f>[1]DEPURADO!F18</f>
        <v>95350</v>
      </c>
      <c r="H24" s="28">
        <v>0</v>
      </c>
      <c r="I24" s="28">
        <f>+[1]DEPURADO!M18+[1]DEPURADO!N18</f>
        <v>0</v>
      </c>
      <c r="J24" s="28">
        <f>+[1]DEPURADO!R18</f>
        <v>0</v>
      </c>
      <c r="K24" s="29">
        <f>+[1]DEPURADO!P18+[1]DEPURADO!Q18</f>
        <v>0</v>
      </c>
      <c r="L24" s="28">
        <v>0</v>
      </c>
      <c r="M24" s="28">
        <v>0</v>
      </c>
      <c r="N24" s="28">
        <f t="shared" si="1"/>
        <v>0</v>
      </c>
      <c r="O24" s="28">
        <f t="shared" si="2"/>
        <v>95350</v>
      </c>
      <c r="P24" s="24">
        <f>IF([1]DEPURADO!H18&gt;1,0,[1]DEPURADO!B18)</f>
        <v>0</v>
      </c>
      <c r="Q24" s="30">
        <f t="shared" si="3"/>
        <v>0</v>
      </c>
      <c r="R24" s="31">
        <f t="shared" si="4"/>
        <v>95350</v>
      </c>
      <c r="S24" s="31">
        <f>+[1]DEPURADO!J18</f>
        <v>0</v>
      </c>
      <c r="T24" s="23" t="s">
        <v>45</v>
      </c>
      <c r="U24" s="31">
        <f>+[1]DEPURADO!I18</f>
        <v>0</v>
      </c>
      <c r="V24" s="30"/>
      <c r="W24" s="23" t="s">
        <v>45</v>
      </c>
      <c r="X24" s="31">
        <f>+[1]DEPURADO!K18+[1]DEPURADO!L18</f>
        <v>0</v>
      </c>
      <c r="Y24" s="23" t="s">
        <v>45</v>
      </c>
      <c r="Z24" s="31">
        <f t="shared" si="5"/>
        <v>0</v>
      </c>
      <c r="AA24" s="31"/>
      <c r="AB24" s="31">
        <v>0</v>
      </c>
      <c r="AC24" s="31">
        <v>0</v>
      </c>
      <c r="AD24" s="30"/>
      <c r="AE24" s="30">
        <f>+[1]DEPURADO!K18</f>
        <v>0</v>
      </c>
      <c r="AF24" s="30">
        <v>0</v>
      </c>
      <c r="AG24" s="30">
        <f t="shared" si="6"/>
        <v>0</v>
      </c>
      <c r="AH24" s="30">
        <v>0</v>
      </c>
      <c r="AI24" s="30" t="str">
        <f>+[1]DEPURADO!G18</f>
        <v>NO RADICADA</v>
      </c>
      <c r="AJ24" s="32"/>
      <c r="AK24" s="33"/>
    </row>
    <row r="25" spans="1:37" x14ac:dyDescent="0.25">
      <c r="A25" s="35" t="s">
        <v>46</v>
      </c>
      <c r="B25" s="35"/>
      <c r="C25" s="35"/>
      <c r="D25" s="35"/>
      <c r="E25" s="35"/>
      <c r="F25" s="35"/>
      <c r="G25" s="36">
        <f>SUM(G9:G24)</f>
        <v>1659950</v>
      </c>
      <c r="H25" s="36">
        <f>SUM(H9:H24)</f>
        <v>0</v>
      </c>
      <c r="I25" s="36">
        <f>SUM(I9:I24)</f>
        <v>173802</v>
      </c>
      <c r="J25" s="36">
        <f>SUM(J9:J24)</f>
        <v>0</v>
      </c>
      <c r="K25" s="36">
        <f>SUM(K9:K24)</f>
        <v>136000</v>
      </c>
      <c r="L25" s="36">
        <f>SUM(L9:L24)</f>
        <v>0</v>
      </c>
      <c r="M25" s="36">
        <f>SUM(M9:M24)</f>
        <v>0</v>
      </c>
      <c r="N25" s="36">
        <f>SUM(N9:N24)</f>
        <v>136000</v>
      </c>
      <c r="O25" s="36">
        <f>SUM(O9:O24)</f>
        <v>1350148</v>
      </c>
      <c r="P25" s="36"/>
      <c r="Q25" s="36">
        <f>SUM(Q9:Q24)</f>
        <v>309802</v>
      </c>
      <c r="R25" s="36">
        <f>SUM(R9:R24)</f>
        <v>1350148</v>
      </c>
      <c r="S25" s="36">
        <f>SUM(S9:S24)</f>
        <v>0</v>
      </c>
      <c r="T25" s="37"/>
      <c r="U25" s="36">
        <f>SUM(U9:U24)</f>
        <v>0</v>
      </c>
      <c r="V25" s="37"/>
      <c r="W25" s="37"/>
      <c r="X25" s="36">
        <f>SUM(X9:X24)</f>
        <v>0</v>
      </c>
      <c r="Y25" s="37"/>
      <c r="Z25" s="36">
        <f>SUM(Z9:Z24)</f>
        <v>0</v>
      </c>
      <c r="AA25" s="36">
        <f>SUM(AA9:AA24)</f>
        <v>0</v>
      </c>
      <c r="AB25" s="36">
        <f>SUM(AB9:AB24)</f>
        <v>0</v>
      </c>
      <c r="AC25" s="36">
        <f>SUM(AC9:AC24)</f>
        <v>0</v>
      </c>
      <c r="AD25" s="36">
        <f>SUM(AD9:AD24)</f>
        <v>0</v>
      </c>
      <c r="AE25" s="36">
        <f>SUM(AE9:AE24)</f>
        <v>0</v>
      </c>
      <c r="AF25" s="36">
        <f>SUM(AF9:AF24)</f>
        <v>0</v>
      </c>
      <c r="AG25" s="36">
        <f>SUM(AG9:AG24)</f>
        <v>0</v>
      </c>
      <c r="AH25" s="38"/>
    </row>
    <row r="28" spans="1:37" x14ac:dyDescent="0.25">
      <c r="B28" s="39" t="s">
        <v>47</v>
      </c>
      <c r="C28" s="40"/>
      <c r="D28" s="41"/>
      <c r="E28" s="40"/>
    </row>
    <row r="29" spans="1:37" x14ac:dyDescent="0.25">
      <c r="B29" s="40"/>
      <c r="C29" s="41"/>
      <c r="D29" s="40"/>
      <c r="E29" s="40"/>
    </row>
    <row r="30" spans="1:37" x14ac:dyDescent="0.25">
      <c r="B30" s="39" t="s">
        <v>48</v>
      </c>
      <c r="C30" s="40"/>
      <c r="D30" s="42" t="str">
        <f>+'[1]ACTA ANA'!C9</f>
        <v>LUISA MATUTE ROMERO</v>
      </c>
      <c r="E30" s="40"/>
    </row>
    <row r="31" spans="1:37" x14ac:dyDescent="0.25">
      <c r="B31" s="39" t="s">
        <v>49</v>
      </c>
      <c r="C31" s="40"/>
      <c r="D31" s="43">
        <f>+E5</f>
        <v>45071</v>
      </c>
      <c r="E31" s="40"/>
    </row>
    <row r="33" spans="2:4" x14ac:dyDescent="0.25">
      <c r="B33" s="39" t="s">
        <v>50</v>
      </c>
      <c r="D33" t="str">
        <f>+'[1]ACTA ANA'!H9</f>
        <v>YASMIN LONDOÑO BAUTISTA</v>
      </c>
    </row>
  </sheetData>
  <autoFilter ref="A8:AK24" xr:uid="{F00F8345-CECE-4655-A167-C5B8BC796591}"/>
  <mergeCells count="3">
    <mergeCell ref="A7:O7"/>
    <mergeCell ref="P7:AG7"/>
    <mergeCell ref="A25:F25"/>
  </mergeCells>
  <dataValidations count="2">
    <dataValidation type="custom" allowBlank="1" showInputMessage="1" showErrorMessage="1" sqref="AG9:AG24 F9:F24 L9:O24 X9:X24 AE9:AE24 AI9:AI24 Z9:Z24 Q9:Q24" xr:uid="{90ADBCDD-063A-4218-84BD-DEAE4CF845BE}">
      <formula1>0</formula1>
    </dataValidation>
    <dataValidation type="custom" allowBlank="1" showInputMessage="1" showErrorMessage="1" sqref="M6" xr:uid="{3FF99544-D476-4669-AD01-EC8EFDD101C2}">
      <formula1>L8</formula1>
    </dataValidation>
  </dataValidations>
  <printOptions horizontalCentered="1" verticalCentered="1"/>
  <pageMargins left="0.70866141732283472" right="0.70866141732283472" top="1.5748031496062993" bottom="1.5748031496062993" header="0" footer="0.11811023622047245"/>
  <pageSetup paperSize="5" scale="30" orientation="landscape" r:id="rId1"/>
  <headerFooter>
    <oddHeader>&amp;L&amp;G&amp;C
&amp;G</oddHeader>
    <oddFooter>&amp;L&amp;G&amp;R
&amp;N</oddFooter>
  </headerFooter>
  <legacy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FORMATO AIFT010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Luisa Fernanda Matute Romero</dc:creator>
  <cp:lastModifiedBy>Luisa Fernanda Matute Romero</cp:lastModifiedBy>
  <dcterms:created xsi:type="dcterms:W3CDTF">2023-06-05T21:34:43Z</dcterms:created>
  <dcterms:modified xsi:type="dcterms:W3CDTF">2023-06-05T21:36:05Z</dcterms:modified>
</cp:coreProperties>
</file>