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GUAJIRA-CESÁR\CLINICA ALTA COMPLEJIDAD DE AGUACHICA SAS\MARZO 2023\"/>
    </mc:Choice>
  </mc:AlternateContent>
  <xr:revisionPtr revIDLastSave="1" documentId="8_{5EA0674C-319C-4727-B8F0-0777290EFDC2}" xr6:coauthVersionLast="47" xr6:coauthVersionMax="47" xr10:uidLastSave="{B64BE8FC-B891-4707-8AA8-1252B1C68ED2}"/>
  <bookViews>
    <workbookView xWindow="-120" yWindow="-120" windowWidth="29040" windowHeight="15840" xr2:uid="{59AE504D-70AE-448C-9199-90EF1F411549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D40" i="1"/>
  <c r="D37" i="1"/>
  <c r="AF32" i="1"/>
  <c r="AD32" i="1"/>
  <c r="AC32" i="1"/>
  <c r="AB32" i="1"/>
  <c r="AA32" i="1"/>
  <c r="M32" i="1"/>
  <c r="L32" i="1"/>
  <c r="H32" i="1"/>
  <c r="AI30" i="1"/>
  <c r="AE30" i="1"/>
  <c r="X30" i="1"/>
  <c r="Z30" i="1" s="1"/>
  <c r="U30" i="1"/>
  <c r="S30" i="1"/>
  <c r="Q30" i="1"/>
  <c r="P30" i="1"/>
  <c r="K30" i="1"/>
  <c r="J30" i="1"/>
  <c r="N30" i="1" s="1"/>
  <c r="I30" i="1"/>
  <c r="G30" i="1"/>
  <c r="R30" i="1" s="1"/>
  <c r="F30" i="1"/>
  <c r="E30" i="1"/>
  <c r="D30" i="1"/>
  <c r="C30" i="1"/>
  <c r="AI29" i="1"/>
  <c r="AE29" i="1"/>
  <c r="Z29" i="1"/>
  <c r="X29" i="1"/>
  <c r="U29" i="1"/>
  <c r="S29" i="1"/>
  <c r="P29" i="1"/>
  <c r="R29" i="1" s="1"/>
  <c r="N29" i="1"/>
  <c r="O29" i="1" s="1"/>
  <c r="K29" i="1"/>
  <c r="J29" i="1"/>
  <c r="I29" i="1"/>
  <c r="G29" i="1"/>
  <c r="F29" i="1"/>
  <c r="E29" i="1"/>
  <c r="D29" i="1"/>
  <c r="C29" i="1"/>
  <c r="AI28" i="1"/>
  <c r="AE28" i="1"/>
  <c r="Z28" i="1"/>
  <c r="X28" i="1"/>
  <c r="U28" i="1"/>
  <c r="S28" i="1"/>
  <c r="P28" i="1"/>
  <c r="R28" i="1" s="1"/>
  <c r="N28" i="1"/>
  <c r="K28" i="1"/>
  <c r="J28" i="1"/>
  <c r="I28" i="1"/>
  <c r="G28" i="1"/>
  <c r="F28" i="1"/>
  <c r="E28" i="1"/>
  <c r="D28" i="1"/>
  <c r="C28" i="1"/>
  <c r="AI27" i="1"/>
  <c r="AE27" i="1"/>
  <c r="X27" i="1"/>
  <c r="Z27" i="1" s="1"/>
  <c r="U27" i="1"/>
  <c r="S27" i="1"/>
  <c r="P27" i="1"/>
  <c r="Q27" i="1" s="1"/>
  <c r="K27" i="1"/>
  <c r="N27" i="1" s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R26" i="1"/>
  <c r="P26" i="1"/>
  <c r="Q26" i="1" s="1"/>
  <c r="K26" i="1"/>
  <c r="N26" i="1" s="1"/>
  <c r="J26" i="1"/>
  <c r="I26" i="1"/>
  <c r="G26" i="1"/>
  <c r="F26" i="1"/>
  <c r="E26" i="1"/>
  <c r="D26" i="1"/>
  <c r="C26" i="1"/>
  <c r="AI25" i="1"/>
  <c r="AE25" i="1"/>
  <c r="Z25" i="1"/>
  <c r="X25" i="1"/>
  <c r="U25" i="1"/>
  <c r="S25" i="1"/>
  <c r="P25" i="1"/>
  <c r="R25" i="1" s="1"/>
  <c r="N25" i="1"/>
  <c r="AG25" i="1" s="1"/>
  <c r="K25" i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Q24" i="1"/>
  <c r="P24" i="1"/>
  <c r="R24" i="1" s="1"/>
  <c r="K24" i="1"/>
  <c r="J24" i="1"/>
  <c r="N24" i="1" s="1"/>
  <c r="I24" i="1"/>
  <c r="O24" i="1" s="1"/>
  <c r="G24" i="1"/>
  <c r="F24" i="1"/>
  <c r="E24" i="1"/>
  <c r="D24" i="1"/>
  <c r="C24" i="1"/>
  <c r="AI23" i="1"/>
  <c r="AE23" i="1"/>
  <c r="Z23" i="1"/>
  <c r="X23" i="1"/>
  <c r="U23" i="1"/>
  <c r="S23" i="1"/>
  <c r="P23" i="1"/>
  <c r="Q23" i="1" s="1"/>
  <c r="N23" i="1"/>
  <c r="K23" i="1"/>
  <c r="J23" i="1"/>
  <c r="I23" i="1"/>
  <c r="G23" i="1"/>
  <c r="O23" i="1" s="1"/>
  <c r="F23" i="1"/>
  <c r="E23" i="1"/>
  <c r="D23" i="1"/>
  <c r="C23" i="1"/>
  <c r="AI22" i="1"/>
  <c r="AE22" i="1"/>
  <c r="X22" i="1"/>
  <c r="Z22" i="1" s="1"/>
  <c r="U22" i="1"/>
  <c r="S22" i="1"/>
  <c r="P22" i="1"/>
  <c r="R22" i="1" s="1"/>
  <c r="K22" i="1"/>
  <c r="N22" i="1" s="1"/>
  <c r="J22" i="1"/>
  <c r="I22" i="1"/>
  <c r="G22" i="1"/>
  <c r="F22" i="1"/>
  <c r="E22" i="1"/>
  <c r="D22" i="1"/>
  <c r="C22" i="1"/>
  <c r="AI21" i="1"/>
  <c r="AE21" i="1"/>
  <c r="X21" i="1"/>
  <c r="Z21" i="1" s="1"/>
  <c r="U21" i="1"/>
  <c r="S21" i="1"/>
  <c r="R21" i="1"/>
  <c r="P21" i="1"/>
  <c r="Q21" i="1" s="1"/>
  <c r="K21" i="1"/>
  <c r="J21" i="1"/>
  <c r="N21" i="1" s="1"/>
  <c r="I21" i="1"/>
  <c r="G21" i="1"/>
  <c r="O21" i="1" s="1"/>
  <c r="F21" i="1"/>
  <c r="E21" i="1"/>
  <c r="D21" i="1"/>
  <c r="C21" i="1"/>
  <c r="AI20" i="1"/>
  <c r="AE20" i="1"/>
  <c r="X20" i="1"/>
  <c r="Z20" i="1" s="1"/>
  <c r="U20" i="1"/>
  <c r="S20" i="1"/>
  <c r="P20" i="1"/>
  <c r="R20" i="1" s="1"/>
  <c r="K20" i="1"/>
  <c r="J20" i="1"/>
  <c r="N20" i="1" s="1"/>
  <c r="I20" i="1"/>
  <c r="G20" i="1"/>
  <c r="F20" i="1"/>
  <c r="E20" i="1"/>
  <c r="D20" i="1"/>
  <c r="C20" i="1"/>
  <c r="AI19" i="1"/>
  <c r="AE19" i="1"/>
  <c r="X19" i="1"/>
  <c r="Z19" i="1" s="1"/>
  <c r="U19" i="1"/>
  <c r="S19" i="1"/>
  <c r="P19" i="1"/>
  <c r="Q19" i="1" s="1"/>
  <c r="K19" i="1"/>
  <c r="J19" i="1"/>
  <c r="N19" i="1" s="1"/>
  <c r="O19" i="1" s="1"/>
  <c r="I19" i="1"/>
  <c r="G19" i="1"/>
  <c r="F19" i="1"/>
  <c r="E19" i="1"/>
  <c r="D19" i="1"/>
  <c r="C19" i="1"/>
  <c r="AI18" i="1"/>
  <c r="AE18" i="1"/>
  <c r="X18" i="1"/>
  <c r="Z18" i="1" s="1"/>
  <c r="U18" i="1"/>
  <c r="S18" i="1"/>
  <c r="R18" i="1"/>
  <c r="Q18" i="1"/>
  <c r="P18" i="1"/>
  <c r="K18" i="1"/>
  <c r="J18" i="1"/>
  <c r="N18" i="1" s="1"/>
  <c r="I18" i="1"/>
  <c r="G18" i="1"/>
  <c r="F18" i="1"/>
  <c r="E18" i="1"/>
  <c r="D18" i="1"/>
  <c r="C18" i="1"/>
  <c r="AI17" i="1"/>
  <c r="AE17" i="1"/>
  <c r="Z17" i="1"/>
  <c r="X17" i="1"/>
  <c r="U17" i="1"/>
  <c r="S17" i="1"/>
  <c r="P17" i="1"/>
  <c r="R17" i="1" s="1"/>
  <c r="N17" i="1"/>
  <c r="AG17" i="1" s="1"/>
  <c r="K17" i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Q16" i="1"/>
  <c r="P16" i="1"/>
  <c r="R16" i="1" s="1"/>
  <c r="K16" i="1"/>
  <c r="J16" i="1"/>
  <c r="N16" i="1" s="1"/>
  <c r="I16" i="1"/>
  <c r="O16" i="1" s="1"/>
  <c r="G16" i="1"/>
  <c r="F16" i="1"/>
  <c r="E16" i="1"/>
  <c r="D16" i="1"/>
  <c r="C16" i="1"/>
  <c r="AI15" i="1"/>
  <c r="AE15" i="1"/>
  <c r="Z15" i="1"/>
  <c r="X15" i="1"/>
  <c r="U15" i="1"/>
  <c r="S15" i="1"/>
  <c r="P15" i="1"/>
  <c r="R15" i="1" s="1"/>
  <c r="AG15" i="1" s="1"/>
  <c r="N15" i="1"/>
  <c r="K15" i="1"/>
  <c r="J15" i="1"/>
  <c r="I15" i="1"/>
  <c r="G15" i="1"/>
  <c r="O15" i="1" s="1"/>
  <c r="F15" i="1"/>
  <c r="E15" i="1"/>
  <c r="D15" i="1"/>
  <c r="C15" i="1"/>
  <c r="AI14" i="1"/>
  <c r="AE14" i="1"/>
  <c r="X14" i="1"/>
  <c r="Z14" i="1" s="1"/>
  <c r="U14" i="1"/>
  <c r="S14" i="1"/>
  <c r="P14" i="1"/>
  <c r="R14" i="1" s="1"/>
  <c r="K14" i="1"/>
  <c r="N14" i="1" s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R13" i="1"/>
  <c r="P13" i="1"/>
  <c r="Q13" i="1" s="1"/>
  <c r="K13" i="1"/>
  <c r="J13" i="1"/>
  <c r="N13" i="1" s="1"/>
  <c r="I13" i="1"/>
  <c r="G13" i="1"/>
  <c r="O13" i="1" s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K12" i="1"/>
  <c r="N12" i="1" s="1"/>
  <c r="J12" i="1"/>
  <c r="I12" i="1"/>
  <c r="G12" i="1"/>
  <c r="F12" i="1"/>
  <c r="E12" i="1"/>
  <c r="D12" i="1"/>
  <c r="C12" i="1"/>
  <c r="AI11" i="1"/>
  <c r="AE11" i="1"/>
  <c r="X11" i="1"/>
  <c r="Z11" i="1" s="1"/>
  <c r="U11" i="1"/>
  <c r="S11" i="1"/>
  <c r="R11" i="1"/>
  <c r="P11" i="1"/>
  <c r="Q11" i="1" s="1"/>
  <c r="K11" i="1"/>
  <c r="J11" i="1"/>
  <c r="N11" i="1" s="1"/>
  <c r="O11" i="1" s="1"/>
  <c r="I11" i="1"/>
  <c r="G11" i="1"/>
  <c r="AG11" i="1" s="1"/>
  <c r="F11" i="1"/>
  <c r="E11" i="1"/>
  <c r="D11" i="1"/>
  <c r="C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I10" i="1"/>
  <c r="AE10" i="1"/>
  <c r="X10" i="1"/>
  <c r="Z10" i="1" s="1"/>
  <c r="U10" i="1"/>
  <c r="S10" i="1"/>
  <c r="R10" i="1"/>
  <c r="Q10" i="1"/>
  <c r="P10" i="1"/>
  <c r="K10" i="1"/>
  <c r="J10" i="1"/>
  <c r="N10" i="1" s="1"/>
  <c r="I10" i="1"/>
  <c r="G10" i="1"/>
  <c r="AG10" i="1" s="1"/>
  <c r="F10" i="1"/>
  <c r="E10" i="1"/>
  <c r="D10" i="1"/>
  <c r="C10" i="1"/>
  <c r="A10" i="1"/>
  <c r="AI9" i="1"/>
  <c r="AE9" i="1"/>
  <c r="AE32" i="1" s="1"/>
  <c r="Z9" i="1"/>
  <c r="X9" i="1"/>
  <c r="X32" i="1" s="1"/>
  <c r="U9" i="1"/>
  <c r="U32" i="1" s="1"/>
  <c r="S9" i="1"/>
  <c r="S32" i="1" s="1"/>
  <c r="P9" i="1"/>
  <c r="R9" i="1" s="1"/>
  <c r="N9" i="1"/>
  <c r="K9" i="1"/>
  <c r="K32" i="1" s="1"/>
  <c r="J9" i="1"/>
  <c r="J32" i="1" s="1"/>
  <c r="I9" i="1"/>
  <c r="I32" i="1" s="1"/>
  <c r="G9" i="1"/>
  <c r="F9" i="1"/>
  <c r="E9" i="1"/>
  <c r="D9" i="1"/>
  <c r="C9" i="1"/>
  <c r="E4" i="1"/>
  <c r="B3" i="1"/>
  <c r="E5" i="1"/>
  <c r="D38" i="1" s="1"/>
  <c r="AG22" i="1" l="1"/>
  <c r="O22" i="1"/>
  <c r="AG28" i="1"/>
  <c r="O27" i="1"/>
  <c r="AG29" i="1"/>
  <c r="Z32" i="1"/>
  <c r="AG14" i="1"/>
  <c r="O14" i="1"/>
  <c r="AG18" i="1"/>
  <c r="AG20" i="1"/>
  <c r="O20" i="1"/>
  <c r="AG26" i="1"/>
  <c r="N32" i="1"/>
  <c r="AG12" i="1"/>
  <c r="O12" i="1"/>
  <c r="AG16" i="1"/>
  <c r="AG24" i="1"/>
  <c r="O10" i="1"/>
  <c r="AG13" i="1"/>
  <c r="O18" i="1"/>
  <c r="R19" i="1"/>
  <c r="AG19" i="1" s="1"/>
  <c r="AG21" i="1"/>
  <c r="O26" i="1"/>
  <c r="R27" i="1"/>
  <c r="AG27" i="1" s="1"/>
  <c r="O9" i="1"/>
  <c r="Q15" i="1"/>
  <c r="O17" i="1"/>
  <c r="O25" i="1"/>
  <c r="AG9" i="1"/>
  <c r="Q12" i="1"/>
  <c r="Q20" i="1"/>
  <c r="Q29" i="1"/>
  <c r="O28" i="1"/>
  <c r="Q28" i="1"/>
  <c r="O30" i="1"/>
  <c r="Q25" i="1"/>
  <c r="AG30" i="1"/>
  <c r="R23" i="1"/>
  <c r="AG23" i="1" s="1"/>
  <c r="Q9" i="1"/>
  <c r="Q17" i="1"/>
  <c r="Q14" i="1"/>
  <c r="Q22" i="1"/>
  <c r="R32" i="1" l="1"/>
  <c r="AG32" i="1"/>
  <c r="O32" i="1"/>
  <c r="Q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tc={4E9909AF-D3BB-4953-9746-15B8F93AB273}</author>
    <author>tc={78A515AF-E0DE-476D-B408-4881A3D7CE60}</author>
    <author>tc={DCFE6712-4FA1-43CE-9493-612992B01B82}</author>
    <author>tc={AEC54A6F-4509-41C2-AAAA-C928A45F8763}</author>
    <author>tc={CF481A95-FEF7-4C82-A398-94563D593BEE}</author>
    <author>tc={90544820-EEAB-4C5D-9B02-1B34C35E0F67}</author>
  </authors>
  <commentList>
    <comment ref="J8" authorId="0" shapeId="0" xr:uid="{4E9909AF-D3BB-4953-9746-15B8F93AB273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78A515AF-E0DE-476D-B408-4881A3D7CE60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DCFE6712-4FA1-43CE-9493-612992B01B8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AEC54A6F-4509-41C2-AAAA-C928A45F8763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CF481A95-FEF7-4C82-A398-94563D593BE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90544820-EEAB-4C5D-9B02-1B34C35E0F67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<sst xmlns="http://schemas.openxmlformats.org/spreadsheetml/2006/main" count="137" uniqueCount="51">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</sst>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3" fontId="5" fillId="0" borderId="0" xfId="0" applyNumberFormat="1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2410997E-1345-463C-9909-1A1D1792B31E}"/>
    <cellStyle name="Normal 4" xfId="3" xr:uid="{A3F2329A-E625-483F-9355-E2D043E54E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D:\Perfil%20de%20Usuario\OneDrive%20-%20Mutual%20Ser%20E.P.S\PROCESO%20CONCILIACION\2022\GUAJIRA-CES&#193;R\CLINICA%20ALTA%20COMPLEJIDAD%20DE%20AGUACHICA%20SAS\MARZO%202023\SIMULADOR%20CLINICA%20ALTA%20COMPLEJIDAD%20DE%20AGUACHICA%20SAS.xlsb" TargetMode="External"/><Relationship Id="rId2" Type="http://schemas.microsoft.com/office/2019/04/relationships/externalLinkLongPath" Target="SIMULADOR%20CLINICA%20ALTA%20COMPLEJIDAD%20DE%20AGUACHICA%20SAS.xlsb?6F229593" TargetMode="External"/><Relationship Id="rId1" Type="http://schemas.openxmlformats.org/officeDocument/2006/relationships/externalLinkPath" Target="file:///\\6F229593\SIMULADOR%20CLINICA%20ALTA%20COMPLEJIDAD%20DE%20AGUACHICA%20SAS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REU"/>
      <sheetName val="ACTA INA (C)"/>
    </sheetNames>
    <sheetDataSet>
      <sheetData sheetId="0"/>
      <sheetData sheetId="1">
        <row r="3">
          <cell r="A3" t="str">
            <v>CAA2793</v>
          </cell>
          <cell r="B3" t="str">
            <v>CAA2793</v>
          </cell>
          <cell r="C3">
            <v>44819</v>
          </cell>
          <cell r="F3">
            <v>944456</v>
          </cell>
          <cell r="G3" t="str">
            <v>CANCELADA Y SALDO A FAVOR DEL PRESTADOR</v>
          </cell>
          <cell r="H3">
            <v>0</v>
          </cell>
          <cell r="I3">
            <v>0</v>
          </cell>
          <cell r="R3">
            <v>18889.199999999953</v>
          </cell>
        </row>
        <row r="4">
          <cell r="A4" t="str">
            <v>CAA2828</v>
          </cell>
          <cell r="B4" t="str">
            <v>CAA2828</v>
          </cell>
          <cell r="C4">
            <v>44823</v>
          </cell>
          <cell r="F4">
            <v>4993094</v>
          </cell>
          <cell r="G4" t="str">
            <v>CANCELADA Y SALDO A FAVOR DEL PRESTADOR</v>
          </cell>
          <cell r="H4">
            <v>0</v>
          </cell>
          <cell r="I4">
            <v>0</v>
          </cell>
          <cell r="R4">
            <v>99862.099999999627</v>
          </cell>
        </row>
        <row r="5">
          <cell r="A5" t="str">
            <v>CAA2835</v>
          </cell>
          <cell r="B5" t="str">
            <v>CAA2835</v>
          </cell>
          <cell r="C5">
            <v>44824</v>
          </cell>
          <cell r="F5">
            <v>591052</v>
          </cell>
          <cell r="G5" t="str">
            <v>CANCELADA Y SALDO A FAVOR DEL PRESTADOR</v>
          </cell>
          <cell r="H5">
            <v>0</v>
          </cell>
          <cell r="I5">
            <v>0</v>
          </cell>
          <cell r="R5">
            <v>11820.800000000047</v>
          </cell>
        </row>
        <row r="6">
          <cell r="A6" t="str">
            <v>CAA2884</v>
          </cell>
          <cell r="B6" t="str">
            <v>CAA2884</v>
          </cell>
          <cell r="C6">
            <v>44826</v>
          </cell>
          <cell r="F6">
            <v>4601145</v>
          </cell>
          <cell r="G6" t="str">
            <v>SALDO A FAVOR DEL PRESTADOR</v>
          </cell>
          <cell r="H6">
            <v>0</v>
          </cell>
          <cell r="I6">
            <v>0</v>
          </cell>
          <cell r="R6">
            <v>0</v>
          </cell>
        </row>
        <row r="7">
          <cell r="A7" t="str">
            <v>CAA3494</v>
          </cell>
          <cell r="B7" t="str">
            <v>CAA3494</v>
          </cell>
          <cell r="C7">
            <v>44858</v>
          </cell>
          <cell r="F7">
            <v>28302</v>
          </cell>
          <cell r="G7" t="str">
            <v>CANCELADA Y SALDO A FAVOR DEL PRESTADOR</v>
          </cell>
          <cell r="H7">
            <v>0</v>
          </cell>
          <cell r="I7">
            <v>0</v>
          </cell>
          <cell r="R7">
            <v>565.93999999999869</v>
          </cell>
        </row>
        <row r="8">
          <cell r="A8" t="str">
            <v>CAA4656</v>
          </cell>
          <cell r="B8" t="str">
            <v>CAA4656</v>
          </cell>
          <cell r="C8">
            <v>44894</v>
          </cell>
          <cell r="F8">
            <v>3526904</v>
          </cell>
          <cell r="G8" t="str">
            <v>CANCELADA Y SALDO A FAVOR DEL PRESTADOR</v>
          </cell>
          <cell r="H8">
            <v>0</v>
          </cell>
          <cell r="I8">
            <v>0</v>
          </cell>
          <cell r="R8">
            <v>70538.180000000168</v>
          </cell>
        </row>
        <row r="9">
          <cell r="A9" t="str">
            <v>CAA5310</v>
          </cell>
          <cell r="B9" t="str">
            <v>CAA5310</v>
          </cell>
          <cell r="C9">
            <v>44914</v>
          </cell>
          <cell r="F9">
            <v>210352</v>
          </cell>
          <cell r="G9" t="str">
            <v>CANCELADA Y SALDO A FAVOR DEL PRESTADOR</v>
          </cell>
          <cell r="H9">
            <v>0</v>
          </cell>
          <cell r="I9">
            <v>0</v>
          </cell>
          <cell r="R9">
            <v>4207.1000000000058</v>
          </cell>
        </row>
        <row r="10">
          <cell r="A10" t="str">
            <v>CAA5385</v>
          </cell>
          <cell r="B10" t="str">
            <v>CAA5385</v>
          </cell>
          <cell r="C10">
            <v>44915</v>
          </cell>
          <cell r="F10">
            <v>286736</v>
          </cell>
          <cell r="G10" t="str">
            <v>CANCELADA Y SALDO A FAVOR DEL PRESTADOR</v>
          </cell>
          <cell r="H10">
            <v>0</v>
          </cell>
          <cell r="I10">
            <v>0</v>
          </cell>
          <cell r="R10">
            <v>5734.460000000021</v>
          </cell>
        </row>
        <row r="11">
          <cell r="A11" t="str">
            <v>CAA5515</v>
          </cell>
          <cell r="B11" t="str">
            <v>CAA5515</v>
          </cell>
          <cell r="C11">
            <v>44917</v>
          </cell>
          <cell r="F11">
            <v>8582971</v>
          </cell>
          <cell r="G11" t="str">
            <v>SALDO A FAVOR DEL PRESTADOR</v>
          </cell>
          <cell r="H11">
            <v>0</v>
          </cell>
          <cell r="I11">
            <v>0</v>
          </cell>
          <cell r="R11">
            <v>0</v>
          </cell>
        </row>
        <row r="12">
          <cell r="A12" t="str">
            <v>CAA6383</v>
          </cell>
          <cell r="B12" t="str">
            <v>CAA6383</v>
          </cell>
          <cell r="C12">
            <v>44938</v>
          </cell>
          <cell r="F12">
            <v>400900</v>
          </cell>
          <cell r="G12" t="str">
            <v>SALDO A FAVOR DEL PRESTADOR</v>
          </cell>
          <cell r="H12">
            <v>0</v>
          </cell>
          <cell r="I12">
            <v>0</v>
          </cell>
          <cell r="R12">
            <v>0</v>
          </cell>
        </row>
        <row r="13">
          <cell r="A13" t="str">
            <v>CAA6930</v>
          </cell>
          <cell r="B13" t="str">
            <v>CAA6930</v>
          </cell>
          <cell r="C13">
            <v>44950</v>
          </cell>
          <cell r="F13">
            <v>2303202</v>
          </cell>
          <cell r="G13" t="str">
            <v>SALDO A FAVOR DEL PRESTADOR</v>
          </cell>
          <cell r="H13">
            <v>0</v>
          </cell>
          <cell r="I13">
            <v>0</v>
          </cell>
          <cell r="R13">
            <v>0</v>
          </cell>
        </row>
        <row r="14">
          <cell r="A14" t="str">
            <v>CAA7024</v>
          </cell>
          <cell r="B14" t="str">
            <v>CAA7024</v>
          </cell>
          <cell r="C14">
            <v>44951</v>
          </cell>
          <cell r="F14">
            <v>5657984</v>
          </cell>
          <cell r="G14" t="str">
            <v>SALDO A FAVOR DEL PRESTADOR</v>
          </cell>
          <cell r="H14">
            <v>0</v>
          </cell>
          <cell r="I14">
            <v>0</v>
          </cell>
          <cell r="R14">
            <v>0</v>
          </cell>
        </row>
        <row r="15">
          <cell r="A15" t="str">
            <v>CAA7188</v>
          </cell>
          <cell r="B15" t="str">
            <v>CAA7188</v>
          </cell>
          <cell r="C15">
            <v>44954</v>
          </cell>
          <cell r="F15">
            <v>5442177</v>
          </cell>
          <cell r="G15" t="str">
            <v>NO RADICADA</v>
          </cell>
          <cell r="H15">
            <v>5442177</v>
          </cell>
          <cell r="I15">
            <v>0</v>
          </cell>
          <cell r="R15">
            <v>0</v>
          </cell>
        </row>
        <row r="16">
          <cell r="A16" t="str">
            <v>CAA7283</v>
          </cell>
          <cell r="B16" t="str">
            <v>CAA7283</v>
          </cell>
          <cell r="C16">
            <v>44956</v>
          </cell>
          <cell r="F16">
            <v>2125096</v>
          </cell>
          <cell r="G16" t="str">
            <v>SALDO A FAVOR DEL PRESTADOR</v>
          </cell>
          <cell r="H16">
            <v>0</v>
          </cell>
          <cell r="I16">
            <v>0</v>
          </cell>
          <cell r="R16">
            <v>0</v>
          </cell>
        </row>
        <row r="17">
          <cell r="A17" t="str">
            <v>CAA7367</v>
          </cell>
          <cell r="B17" t="str">
            <v>CAA7367</v>
          </cell>
          <cell r="C17">
            <v>44957</v>
          </cell>
          <cell r="F17">
            <v>3543406</v>
          </cell>
          <cell r="G17" t="str">
            <v>NO RADICADA</v>
          </cell>
          <cell r="H17">
            <v>3543406</v>
          </cell>
          <cell r="I17">
            <v>0</v>
          </cell>
          <cell r="R17">
            <v>0</v>
          </cell>
        </row>
        <row r="18">
          <cell r="A18" t="str">
            <v>CAA7413</v>
          </cell>
          <cell r="B18" t="str">
            <v>CAA7413</v>
          </cell>
          <cell r="C18">
            <v>44957</v>
          </cell>
          <cell r="F18">
            <v>13432049</v>
          </cell>
          <cell r="G18" t="str">
            <v>EN REVISION</v>
          </cell>
          <cell r="H18">
            <v>0</v>
          </cell>
          <cell r="I18">
            <v>13432049</v>
          </cell>
          <cell r="R18">
            <v>0</v>
          </cell>
        </row>
        <row r="19">
          <cell r="A19" t="str">
            <v>CAA7678</v>
          </cell>
          <cell r="B19" t="str">
            <v>CAA7678</v>
          </cell>
          <cell r="C19">
            <v>44963</v>
          </cell>
          <cell r="F19">
            <v>11630373</v>
          </cell>
          <cell r="G19" t="str">
            <v>EN REVISION</v>
          </cell>
          <cell r="H19">
            <v>0</v>
          </cell>
          <cell r="I19">
            <v>11630373</v>
          </cell>
          <cell r="R19">
            <v>0</v>
          </cell>
        </row>
        <row r="20">
          <cell r="A20" t="str">
            <v>CAA8410</v>
          </cell>
          <cell r="B20" t="str">
            <v>CAA8410</v>
          </cell>
          <cell r="C20">
            <v>44974</v>
          </cell>
          <cell r="F20">
            <v>754700</v>
          </cell>
          <cell r="G20" t="str">
            <v>NO RADICADA</v>
          </cell>
          <cell r="H20">
            <v>754700</v>
          </cell>
          <cell r="I20">
            <v>0</v>
          </cell>
          <cell r="R20">
            <v>0</v>
          </cell>
        </row>
        <row r="21">
          <cell r="A21" t="str">
            <v>CAA9064</v>
          </cell>
          <cell r="B21" t="str">
            <v>CAA9064</v>
          </cell>
          <cell r="C21">
            <v>44983</v>
          </cell>
          <cell r="F21">
            <v>1146323</v>
          </cell>
          <cell r="G21" t="str">
            <v>NO RADICADA</v>
          </cell>
          <cell r="H21">
            <v>1146323</v>
          </cell>
          <cell r="I21">
            <v>0</v>
          </cell>
          <cell r="R21">
            <v>0</v>
          </cell>
        </row>
        <row r="22">
          <cell r="A22" t="str">
            <v>CAA9233</v>
          </cell>
          <cell r="B22" t="str">
            <v>CAA9233</v>
          </cell>
          <cell r="C22">
            <v>44985</v>
          </cell>
          <cell r="F22">
            <v>67674025</v>
          </cell>
          <cell r="G22" t="str">
            <v>NO RADICADA</v>
          </cell>
          <cell r="H22">
            <v>67674025</v>
          </cell>
          <cell r="I22">
            <v>0</v>
          </cell>
          <cell r="R22">
            <v>0</v>
          </cell>
        </row>
        <row r="23">
          <cell r="A23" t="str">
            <v>CAA9483</v>
          </cell>
          <cell r="B23" t="str">
            <v>CAA9483</v>
          </cell>
          <cell r="C23">
            <v>44989</v>
          </cell>
          <cell r="F23">
            <v>2637391</v>
          </cell>
          <cell r="G23" t="str">
            <v>NO RADICADA</v>
          </cell>
          <cell r="H23">
            <v>2637391</v>
          </cell>
          <cell r="I23">
            <v>0</v>
          </cell>
          <cell r="R23">
            <v>0</v>
          </cell>
        </row>
        <row r="24">
          <cell r="A24" t="str">
            <v>CAA9944</v>
          </cell>
          <cell r="B24" t="str">
            <v>CAA9944</v>
          </cell>
          <cell r="C24">
            <v>44995</v>
          </cell>
          <cell r="F24">
            <v>1093842</v>
          </cell>
          <cell r="G24" t="str">
            <v>NO RADICADA</v>
          </cell>
          <cell r="H24">
            <v>1093842</v>
          </cell>
          <cell r="I24">
            <v>0</v>
          </cell>
          <cell r="R24">
            <v>0</v>
          </cell>
        </row>
      </sheetData>
      <sheetData sheetId="2"/>
      <sheetData sheetId="3">
        <row r="6">
          <cell r="H6" t="str">
            <v>CLINICA ALTA COMPLEJIDAD DE AGUACHICA SAS</v>
          </cell>
        </row>
        <row r="9">
          <cell r="C9" t="str">
            <v>LUISA MATUTE ROMERO</v>
          </cell>
          <cell r="H9" t="str">
            <v>LIANETH MEJIA DIAZ</v>
          </cell>
        </row>
        <row r="16">
          <cell r="F16">
            <v>44985</v>
          </cell>
        </row>
        <row r="87">
          <cell r="F87">
            <v>45019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B1CFD676-2CDD-4815-8518-41A48B345FF9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B1CFD676-2CDD-4815-8518-41A48B345FF9}" id="{4E9909AF-D3BB-4953-9746-15B8F93AB273}">
    <text>SUAMTORIA DE GIRO DIRECTO Y ESFUERZO PROPIO</text>
  </threadedComment>
  <threadedComment ref="K8" dT="2020-08-04T16:00:44.11" personId="{B1CFD676-2CDD-4815-8518-41A48B345FF9}" id="{78A515AF-E0DE-476D-B408-4881A3D7CE60}">
    <text>SUMATORIA DE PAGOS (DESCUENTOS ,TESORERIA,EMBARGOS)</text>
  </threadedComment>
  <threadedComment ref="R8" dT="2020-08-04T15:59:07.94" personId="{B1CFD676-2CDD-4815-8518-41A48B345FF9}" id="{DCFE6712-4FA1-43CE-9493-612992B01B82}">
    <text>SUMATORIA DE VALORES (PRESCRITAS SALDO DE FACTURAS DE CONTRATO LIQUIDADOS Y OTROS CONCEPTOS (N/A NO RADICADAS)</text>
  </threadedComment>
  <threadedComment ref="X8" dT="2020-08-04T15:55:33.73" personId="{B1CFD676-2CDD-4815-8518-41A48B345FF9}" id="{AEC54A6F-4509-41C2-AAAA-C928A45F8763}">
    <text>SUMATORIA DE LOS VALORES DE GLOSAS LEGALIZADAS Y GLOSAS POR CONCILIAR</text>
  </threadedComment>
  <threadedComment ref="AC8" dT="2020-08-04T15:56:24.52" personId="{B1CFD676-2CDD-4815-8518-41A48B345FF9}" id="{CF481A95-FEF7-4C82-A398-94563D593BEE}">
    <text>VALRO INDIVIDUAL DE LA GLOSAS LEGALIZADA</text>
  </threadedComment>
  <threadedComment ref="AE8" dT="2020-08-04T15:56:04.49" personId="{B1CFD676-2CDD-4815-8518-41A48B345FF9}" id="{90544820-EEAB-4C5D-9B02-1B34C35E0F67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9E5F9-7EE8-4556-A72A-D81CBFF44D4C}">
  <dimension ref="A1:AK40"/>
  <sheetViews>
    <sheetView tabSelected="1" topLeftCell="A20" zoomScale="85" zoomScaleNormal="85" workbookViewId="0">
      <selection activeCell="AK44" sqref="AK44"/>
    </sheetView>
  </sheetViews>
  <sheetFormatPr defaultColWidth="11.42578125" defaultRowHeight="1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CLINICA ALTA COMPLEJIDAD DE AGUACHICA SAS</v>
      </c>
    </row>
    <row r="4" spans="1:37">
      <c r="A4" s="1" t="s">
        <v>4</v>
      </c>
      <c r="E4" s="4">
        <f>+'[1]ACTA ANA'!F16</f>
        <v>44985</v>
      </c>
    </row>
    <row r="5" spans="1:37">
      <c r="A5" s="1" t="s">
        <v>5</v>
      </c>
      <c r="E5" s="4">
        <f>+'[1]ACTA ANA'!F87</f>
        <v>45019</v>
      </c>
    </row>
    <row r="6" spans="1:37" ht="15.75" thickBot="1"/>
    <row r="7" spans="1:37" ht="15.75" thickBot="1">
      <c r="A7" s="47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50" t="s">
        <v>7</v>
      </c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2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 t="str">
        <f>+[1]DEPURADO!A3</f>
        <v>CAA2793</v>
      </c>
      <c r="D9" s="17" t="str">
        <f>+[1]DEPURADO!B3</f>
        <v>CAA2793</v>
      </c>
      <c r="E9" s="19">
        <f>+[1]DEPURADO!C3</f>
        <v>44819</v>
      </c>
      <c r="F9" s="20" t="str">
        <f>+IF([1]DEPURADO!D3&gt;1,[1]DEPURADO!D3," ")</f>
        <v xml:space="preserve"> </v>
      </c>
      <c r="G9" s="21">
        <f>[1]DEPURADO!F3</f>
        <v>944456</v>
      </c>
      <c r="H9" s="22">
        <v>0</v>
      </c>
      <c r="I9" s="22">
        <f>+[1]DEPURADO!M3+[1]DEPURADO!N3</f>
        <v>0</v>
      </c>
      <c r="J9" s="22">
        <f>+[1]DEPURADO!R3</f>
        <v>18889.199999999953</v>
      </c>
      <c r="K9" s="23">
        <f>+[1]DEPURADO!P3+[1]DEPURADO!Q3</f>
        <v>0</v>
      </c>
      <c r="L9" s="22">
        <v>0</v>
      </c>
      <c r="M9" s="22">
        <v>0</v>
      </c>
      <c r="N9" s="22">
        <f>+SUM(J9:M9)</f>
        <v>18889.199999999953</v>
      </c>
      <c r="O9" s="22">
        <f>+G9-I9-N9</f>
        <v>925566.8</v>
      </c>
      <c r="P9" s="18" t="str">
        <f>IF([1]DEPURADO!H3&gt;1,0,[1]DEPURADO!B3)</f>
        <v>CAA2793</v>
      </c>
      <c r="Q9" s="24">
        <f>+IF(P9&gt;0,G9,0)</f>
        <v>944456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925566.8</v>
      </c>
      <c r="AH9" s="24">
        <v>0</v>
      </c>
      <c r="AI9" s="24" t="str">
        <f>+[1]DEPURADO!G3</f>
        <v>CANCELADA Y SALDO A FAVOR DEL PRESTADOR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 t="str">
        <f>+[1]DEPURADO!A4</f>
        <v>CAA2828</v>
      </c>
      <c r="D10" s="17" t="str">
        <f>+[1]DEPURADO!B4</f>
        <v>CAA2828</v>
      </c>
      <c r="E10" s="19">
        <f>+[1]DEPURADO!C4</f>
        <v>44823</v>
      </c>
      <c r="F10" s="20" t="str">
        <f>+IF([1]DEPURADO!D4&gt;1,[1]DEPURADO!D4," ")</f>
        <v xml:space="preserve"> </v>
      </c>
      <c r="G10" s="21">
        <f>[1]DEPURADO!F4</f>
        <v>4993094</v>
      </c>
      <c r="H10" s="22">
        <v>0</v>
      </c>
      <c r="I10" s="22">
        <f>+[1]DEPURADO!M4+[1]DEPURADO!N4</f>
        <v>0</v>
      </c>
      <c r="J10" s="22">
        <f>+[1]DEPURADO!R4</f>
        <v>99862.099999999627</v>
      </c>
      <c r="K10" s="23">
        <f>+[1]DEPURADO!P4+[1]DEPURADO!Q4</f>
        <v>0</v>
      </c>
      <c r="L10" s="22">
        <v>0</v>
      </c>
      <c r="M10" s="22">
        <v>0</v>
      </c>
      <c r="N10" s="22">
        <f t="shared" ref="N10:N26" si="0">+SUM(J10:M10)</f>
        <v>99862.099999999627</v>
      </c>
      <c r="O10" s="22">
        <f t="shared" ref="O10:O26" si="1">+G10-I10-N10</f>
        <v>4893231.9000000004</v>
      </c>
      <c r="P10" s="18" t="str">
        <f>IF([1]DEPURADO!H4&gt;1,0,[1]DEPURADO!B4)</f>
        <v>CAA2828</v>
      </c>
      <c r="Q10" s="24">
        <f t="shared" ref="Q10:Q26" si="2">+IF(P10&gt;0,G10,0)</f>
        <v>4993094</v>
      </c>
      <c r="R10" s="25">
        <f t="shared" ref="R10:R26" si="3"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0</v>
      </c>
      <c r="Y10" s="17" t="s">
        <v>45</v>
      </c>
      <c r="Z10" s="25">
        <f t="shared" ref="Z10:Z26" si="4"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 t="shared" ref="AG10:AG26" si="5">+G10-I10-N10-R10-Z10-AC10-AE10-S10-U10</f>
        <v>4893231.9000000004</v>
      </c>
      <c r="AH10" s="24">
        <v>0</v>
      </c>
      <c r="AI10" s="24" t="str">
        <f>+[1]DEPURADO!G4</f>
        <v>CANCELADA Y SALDO A FAVOR DEL PRESTADOR</v>
      </c>
      <c r="AJ10" s="26"/>
      <c r="AK10" s="27"/>
    </row>
    <row r="11" spans="1:37" s="28" customFormat="1">
      <c r="A11" s="17">
        <f t="shared" ref="A11:A26" si="6">+A10+1</f>
        <v>3</v>
      </c>
      <c r="B11" s="18" t="s">
        <v>44</v>
      </c>
      <c r="C11" s="17" t="str">
        <f>+[1]DEPURADO!A5</f>
        <v>CAA2835</v>
      </c>
      <c r="D11" s="17" t="str">
        <f>+[1]DEPURADO!B5</f>
        <v>CAA2835</v>
      </c>
      <c r="E11" s="19">
        <f>+[1]DEPURADO!C5</f>
        <v>44824</v>
      </c>
      <c r="F11" s="20" t="str">
        <f>+IF([1]DEPURADO!D5&gt;1,[1]DEPURADO!D5," ")</f>
        <v xml:space="preserve"> </v>
      </c>
      <c r="G11" s="21">
        <f>[1]DEPURADO!F5</f>
        <v>591052</v>
      </c>
      <c r="H11" s="22">
        <v>0</v>
      </c>
      <c r="I11" s="22">
        <f>+[1]DEPURADO!M5+[1]DEPURADO!N5</f>
        <v>0</v>
      </c>
      <c r="J11" s="22">
        <f>+[1]DEPURADO!R5</f>
        <v>11820.800000000047</v>
      </c>
      <c r="K11" s="23">
        <f>+[1]DEPURADO!P5+[1]DEPURADO!Q5</f>
        <v>0</v>
      </c>
      <c r="L11" s="22">
        <v>0</v>
      </c>
      <c r="M11" s="22">
        <v>0</v>
      </c>
      <c r="N11" s="22">
        <f t="shared" si="0"/>
        <v>11820.800000000047</v>
      </c>
      <c r="O11" s="22">
        <f t="shared" si="1"/>
        <v>579231.19999999995</v>
      </c>
      <c r="P11" s="18" t="str">
        <f>IF([1]DEPURADO!H5&gt;1,0,[1]DEPURADO!B5)</f>
        <v>CAA2835</v>
      </c>
      <c r="Q11" s="24">
        <f t="shared" si="2"/>
        <v>591052</v>
      </c>
      <c r="R11" s="25">
        <f t="shared" si="3"/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0</v>
      </c>
      <c r="Y11" s="17" t="s">
        <v>45</v>
      </c>
      <c r="Z11" s="25">
        <f t="shared" si="4"/>
        <v>0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 t="shared" si="5"/>
        <v>579231.19999999995</v>
      </c>
      <c r="AH11" s="24">
        <v>0</v>
      </c>
      <c r="AI11" s="24" t="str">
        <f>+[1]DEPURADO!G5</f>
        <v>CANCELADA Y SALDO A FAVOR DEL PRESTADOR</v>
      </c>
      <c r="AJ11" s="26"/>
      <c r="AK11" s="27"/>
    </row>
    <row r="12" spans="1:37" s="28" customFormat="1">
      <c r="A12" s="17">
        <f t="shared" si="6"/>
        <v>4</v>
      </c>
      <c r="B12" s="18" t="s">
        <v>44</v>
      </c>
      <c r="C12" s="17" t="str">
        <f>+[1]DEPURADO!A6</f>
        <v>CAA2884</v>
      </c>
      <c r="D12" s="17" t="str">
        <f>+[1]DEPURADO!B6</f>
        <v>CAA2884</v>
      </c>
      <c r="E12" s="19">
        <f>+[1]DEPURADO!C6</f>
        <v>44826</v>
      </c>
      <c r="F12" s="20" t="str">
        <f>+IF([1]DEPURADO!D6&gt;1,[1]DEPURADO!D6," ")</f>
        <v xml:space="preserve"> </v>
      </c>
      <c r="G12" s="21">
        <f>[1]DEPURADO!F6</f>
        <v>4601145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0</v>
      </c>
      <c r="L12" s="22">
        <v>0</v>
      </c>
      <c r="M12" s="22">
        <v>0</v>
      </c>
      <c r="N12" s="22">
        <f t="shared" si="0"/>
        <v>0</v>
      </c>
      <c r="O12" s="22">
        <f t="shared" si="1"/>
        <v>4601145</v>
      </c>
      <c r="P12" s="18" t="str">
        <f>IF([1]DEPURADO!H6&gt;1,0,[1]DEPURADO!B6)</f>
        <v>CAA2884</v>
      </c>
      <c r="Q12" s="24">
        <f t="shared" si="2"/>
        <v>4601145</v>
      </c>
      <c r="R12" s="25">
        <f t="shared" si="3"/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0</v>
      </c>
      <c r="Y12" s="17" t="s">
        <v>45</v>
      </c>
      <c r="Z12" s="25">
        <f t="shared" si="4"/>
        <v>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 t="shared" si="5"/>
        <v>4601145</v>
      </c>
      <c r="AH12" s="24">
        <v>0</v>
      </c>
      <c r="AI12" s="24" t="str">
        <f>+[1]DEPURADO!G6</f>
        <v>SALDO A FAVOR DEL PRESTADOR</v>
      </c>
      <c r="AJ12" s="26"/>
      <c r="AK12" s="27"/>
    </row>
    <row r="13" spans="1:37" s="28" customFormat="1">
      <c r="A13" s="17">
        <f t="shared" si="6"/>
        <v>5</v>
      </c>
      <c r="B13" s="18" t="s">
        <v>44</v>
      </c>
      <c r="C13" s="17" t="str">
        <f>+[1]DEPURADO!A7</f>
        <v>CAA3494</v>
      </c>
      <c r="D13" s="17" t="str">
        <f>+[1]DEPURADO!B7</f>
        <v>CAA3494</v>
      </c>
      <c r="E13" s="19">
        <f>+[1]DEPURADO!C7</f>
        <v>44858</v>
      </c>
      <c r="F13" s="20" t="str">
        <f>+IF([1]DEPURADO!D7&gt;1,[1]DEPURADO!D7," ")</f>
        <v xml:space="preserve"> </v>
      </c>
      <c r="G13" s="21">
        <f>[1]DEPURADO!F7</f>
        <v>28302</v>
      </c>
      <c r="H13" s="22">
        <v>0</v>
      </c>
      <c r="I13" s="22">
        <f>+[1]DEPURADO!M7+[1]DEPURADO!N7</f>
        <v>0</v>
      </c>
      <c r="J13" s="22">
        <f>+[1]DEPURADO!R7</f>
        <v>565.93999999999869</v>
      </c>
      <c r="K13" s="23">
        <f>+[1]DEPURADO!P7+[1]DEPURADO!Q7</f>
        <v>0</v>
      </c>
      <c r="L13" s="22">
        <v>0</v>
      </c>
      <c r="M13" s="22">
        <v>0</v>
      </c>
      <c r="N13" s="22">
        <f t="shared" si="0"/>
        <v>565.93999999999869</v>
      </c>
      <c r="O13" s="22">
        <f t="shared" si="1"/>
        <v>27736.06</v>
      </c>
      <c r="P13" s="18" t="str">
        <f>IF([1]DEPURADO!H7&gt;1,0,[1]DEPURADO!B7)</f>
        <v>CAA3494</v>
      </c>
      <c r="Q13" s="24">
        <f t="shared" si="2"/>
        <v>28302</v>
      </c>
      <c r="R13" s="25">
        <f t="shared" si="3"/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0</v>
      </c>
      <c r="Y13" s="17" t="s">
        <v>45</v>
      </c>
      <c r="Z13" s="25">
        <f t="shared" si="4"/>
        <v>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si="5"/>
        <v>27736.06</v>
      </c>
      <c r="AH13" s="24">
        <v>0</v>
      </c>
      <c r="AI13" s="24" t="str">
        <f>+[1]DEPURADO!G7</f>
        <v>CANCELADA Y SALDO A FAVOR DEL PRESTADOR</v>
      </c>
      <c r="AJ13" s="26"/>
      <c r="AK13" s="27"/>
    </row>
    <row r="14" spans="1:37" s="28" customFormat="1">
      <c r="A14" s="17">
        <f t="shared" si="6"/>
        <v>6</v>
      </c>
      <c r="B14" s="18" t="s">
        <v>44</v>
      </c>
      <c r="C14" s="17" t="str">
        <f>+[1]DEPURADO!A8</f>
        <v>CAA4656</v>
      </c>
      <c r="D14" s="17" t="str">
        <f>+[1]DEPURADO!B8</f>
        <v>CAA4656</v>
      </c>
      <c r="E14" s="19">
        <f>+[1]DEPURADO!C8</f>
        <v>44894</v>
      </c>
      <c r="F14" s="20" t="str">
        <f>+IF([1]DEPURADO!D8&gt;1,[1]DEPURADO!D8," ")</f>
        <v xml:space="preserve"> </v>
      </c>
      <c r="G14" s="21">
        <f>[1]DEPURADO!F8</f>
        <v>3526904</v>
      </c>
      <c r="H14" s="22">
        <v>0</v>
      </c>
      <c r="I14" s="22">
        <f>+[1]DEPURADO!M8+[1]DEPURADO!N8</f>
        <v>0</v>
      </c>
      <c r="J14" s="22">
        <f>+[1]DEPURADO!R8</f>
        <v>70538.180000000168</v>
      </c>
      <c r="K14" s="23">
        <f>+[1]DEPURADO!P8+[1]DEPURADO!Q8</f>
        <v>0</v>
      </c>
      <c r="L14" s="22">
        <v>0</v>
      </c>
      <c r="M14" s="22">
        <v>0</v>
      </c>
      <c r="N14" s="22">
        <f t="shared" si="0"/>
        <v>70538.180000000168</v>
      </c>
      <c r="O14" s="22">
        <f t="shared" si="1"/>
        <v>3456365.82</v>
      </c>
      <c r="P14" s="18" t="str">
        <f>IF([1]DEPURADO!H8&gt;1,0,[1]DEPURADO!B8)</f>
        <v>CAA4656</v>
      </c>
      <c r="Q14" s="24">
        <f t="shared" si="2"/>
        <v>3526904</v>
      </c>
      <c r="R14" s="25">
        <f t="shared" si="3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0</v>
      </c>
      <c r="Y14" s="17" t="s">
        <v>45</v>
      </c>
      <c r="Z14" s="25">
        <f t="shared" si="4"/>
        <v>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5"/>
        <v>3456365.82</v>
      </c>
      <c r="AH14" s="24">
        <v>0</v>
      </c>
      <c r="AI14" s="24" t="str">
        <f>+[1]DEPURADO!G8</f>
        <v>CANCELADA Y SALDO A FAVOR DEL PRESTADOR</v>
      </c>
      <c r="AJ14" s="26"/>
      <c r="AK14" s="27"/>
    </row>
    <row r="15" spans="1:37" s="28" customFormat="1">
      <c r="A15" s="17">
        <f t="shared" si="6"/>
        <v>7</v>
      </c>
      <c r="B15" s="18" t="s">
        <v>44</v>
      </c>
      <c r="C15" s="17" t="str">
        <f>+[1]DEPURADO!A9</f>
        <v>CAA5310</v>
      </c>
      <c r="D15" s="17" t="str">
        <f>+[1]DEPURADO!B9</f>
        <v>CAA5310</v>
      </c>
      <c r="E15" s="19">
        <f>+[1]DEPURADO!C9</f>
        <v>44914</v>
      </c>
      <c r="F15" s="20" t="str">
        <f>+IF([1]DEPURADO!D9&gt;1,[1]DEPURADO!D9," ")</f>
        <v xml:space="preserve"> </v>
      </c>
      <c r="G15" s="21">
        <f>[1]DEPURADO!F9</f>
        <v>210352</v>
      </c>
      <c r="H15" s="22">
        <v>0</v>
      </c>
      <c r="I15" s="22">
        <f>+[1]DEPURADO!M9+[1]DEPURADO!N9</f>
        <v>0</v>
      </c>
      <c r="J15" s="22">
        <f>+[1]DEPURADO!R9</f>
        <v>4207.1000000000058</v>
      </c>
      <c r="K15" s="23">
        <f>+[1]DEPURADO!P9+[1]DEPURADO!Q9</f>
        <v>0</v>
      </c>
      <c r="L15" s="22">
        <v>0</v>
      </c>
      <c r="M15" s="22">
        <v>0</v>
      </c>
      <c r="N15" s="22">
        <f t="shared" si="0"/>
        <v>4207.1000000000058</v>
      </c>
      <c r="O15" s="22">
        <f t="shared" si="1"/>
        <v>206144.9</v>
      </c>
      <c r="P15" s="18" t="str">
        <f>IF([1]DEPURADO!H9&gt;1,0,[1]DEPURADO!B9)</f>
        <v>CAA5310</v>
      </c>
      <c r="Q15" s="24">
        <f t="shared" si="2"/>
        <v>210352</v>
      </c>
      <c r="R15" s="25">
        <f t="shared" si="3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0</v>
      </c>
      <c r="Y15" s="17" t="s">
        <v>45</v>
      </c>
      <c r="Z15" s="25">
        <f t="shared" si="4"/>
        <v>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5"/>
        <v>206144.9</v>
      </c>
      <c r="AH15" s="24">
        <v>0</v>
      </c>
      <c r="AI15" s="24" t="str">
        <f>+[1]DEPURADO!G9</f>
        <v>CANCELADA Y SALDO A FAVOR DEL PRESTADOR</v>
      </c>
      <c r="AJ15" s="26"/>
      <c r="AK15" s="27"/>
    </row>
    <row r="16" spans="1:37" s="28" customFormat="1">
      <c r="A16" s="17">
        <f t="shared" si="6"/>
        <v>8</v>
      </c>
      <c r="B16" s="18" t="s">
        <v>44</v>
      </c>
      <c r="C16" s="17" t="str">
        <f>+[1]DEPURADO!A10</f>
        <v>CAA5385</v>
      </c>
      <c r="D16" s="17" t="str">
        <f>+[1]DEPURADO!B10</f>
        <v>CAA5385</v>
      </c>
      <c r="E16" s="19">
        <f>+[1]DEPURADO!C10</f>
        <v>44915</v>
      </c>
      <c r="F16" s="20" t="str">
        <f>+IF([1]DEPURADO!D10&gt;1,[1]DEPURADO!D10," ")</f>
        <v xml:space="preserve"> </v>
      </c>
      <c r="G16" s="21">
        <f>[1]DEPURADO!F10</f>
        <v>286736</v>
      </c>
      <c r="H16" s="22">
        <v>0</v>
      </c>
      <c r="I16" s="22">
        <f>+[1]DEPURADO!M10+[1]DEPURADO!N10</f>
        <v>0</v>
      </c>
      <c r="J16" s="22">
        <f>+[1]DEPURADO!R10</f>
        <v>5734.460000000021</v>
      </c>
      <c r="K16" s="23">
        <f>+[1]DEPURADO!P10+[1]DEPURADO!Q10</f>
        <v>0</v>
      </c>
      <c r="L16" s="22">
        <v>0</v>
      </c>
      <c r="M16" s="22">
        <v>0</v>
      </c>
      <c r="N16" s="22">
        <f t="shared" si="0"/>
        <v>5734.460000000021</v>
      </c>
      <c r="O16" s="22">
        <f t="shared" si="1"/>
        <v>281001.53999999998</v>
      </c>
      <c r="P16" s="18" t="str">
        <f>IF([1]DEPURADO!H10&gt;1,0,[1]DEPURADO!B10)</f>
        <v>CAA5385</v>
      </c>
      <c r="Q16" s="24">
        <f t="shared" si="2"/>
        <v>286736</v>
      </c>
      <c r="R16" s="25">
        <f t="shared" si="3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4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5"/>
        <v>281001.53999999998</v>
      </c>
      <c r="AH16" s="24">
        <v>0</v>
      </c>
      <c r="AI16" s="24" t="str">
        <f>+[1]DEPURADO!G10</f>
        <v>CANCELADA Y SALDO A FAVOR DEL PRESTADOR</v>
      </c>
      <c r="AJ16" s="26"/>
      <c r="AK16" s="27"/>
    </row>
    <row r="17" spans="1:37" s="28" customFormat="1">
      <c r="A17" s="17">
        <f t="shared" si="6"/>
        <v>9</v>
      </c>
      <c r="B17" s="18" t="s">
        <v>44</v>
      </c>
      <c r="C17" s="17" t="str">
        <f>+[1]DEPURADO!A11</f>
        <v>CAA5515</v>
      </c>
      <c r="D17" s="17" t="str">
        <f>+[1]DEPURADO!B11</f>
        <v>CAA5515</v>
      </c>
      <c r="E17" s="19">
        <f>+[1]DEPURADO!C11</f>
        <v>44917</v>
      </c>
      <c r="F17" s="20" t="str">
        <f>+IF([1]DEPURADO!D11&gt;1,[1]DEPURADO!D11," ")</f>
        <v xml:space="preserve"> </v>
      </c>
      <c r="G17" s="21">
        <f>[1]DEPURADO!F11</f>
        <v>8582971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0</v>
      </c>
      <c r="L17" s="22">
        <v>0</v>
      </c>
      <c r="M17" s="22">
        <v>0</v>
      </c>
      <c r="N17" s="22">
        <f t="shared" si="0"/>
        <v>0</v>
      </c>
      <c r="O17" s="22">
        <f t="shared" si="1"/>
        <v>8582971</v>
      </c>
      <c r="P17" s="18" t="str">
        <f>IF([1]DEPURADO!H11&gt;1,0,[1]DEPURADO!B11)</f>
        <v>CAA5515</v>
      </c>
      <c r="Q17" s="24">
        <f t="shared" si="2"/>
        <v>8582971</v>
      </c>
      <c r="R17" s="25">
        <f t="shared" si="3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0</v>
      </c>
      <c r="Y17" s="17" t="s">
        <v>45</v>
      </c>
      <c r="Z17" s="25">
        <f t="shared" si="4"/>
        <v>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5"/>
        <v>8582971</v>
      </c>
      <c r="AH17" s="24">
        <v>0</v>
      </c>
      <c r="AI17" s="24" t="str">
        <f>+[1]DEPURADO!G11</f>
        <v>SALDO A FAVOR DEL PRESTADOR</v>
      </c>
      <c r="AJ17" s="26"/>
      <c r="AK17" s="27"/>
    </row>
    <row r="18" spans="1:37" s="28" customFormat="1">
      <c r="A18" s="17">
        <f t="shared" si="6"/>
        <v>10</v>
      </c>
      <c r="B18" s="18" t="s">
        <v>44</v>
      </c>
      <c r="C18" s="17" t="str">
        <f>+[1]DEPURADO!A12</f>
        <v>CAA6383</v>
      </c>
      <c r="D18" s="17" t="str">
        <f>+[1]DEPURADO!B12</f>
        <v>CAA6383</v>
      </c>
      <c r="E18" s="19">
        <f>+[1]DEPURADO!C12</f>
        <v>44938</v>
      </c>
      <c r="F18" s="20" t="str">
        <f>+IF([1]DEPURADO!D12&gt;1,[1]DEPURADO!D12," ")</f>
        <v xml:space="preserve"> </v>
      </c>
      <c r="G18" s="21">
        <f>[1]DEPURADO!F12</f>
        <v>400900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0</v>
      </c>
      <c r="L18" s="22">
        <v>0</v>
      </c>
      <c r="M18" s="22">
        <v>0</v>
      </c>
      <c r="N18" s="22">
        <f t="shared" si="0"/>
        <v>0</v>
      </c>
      <c r="O18" s="22">
        <f t="shared" si="1"/>
        <v>400900</v>
      </c>
      <c r="P18" s="18" t="str">
        <f>IF([1]DEPURADO!H12&gt;1,0,[1]DEPURADO!B12)</f>
        <v>CAA6383</v>
      </c>
      <c r="Q18" s="24">
        <f t="shared" si="2"/>
        <v>400900</v>
      </c>
      <c r="R18" s="25">
        <f t="shared" si="3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0</v>
      </c>
      <c r="Y18" s="17" t="s">
        <v>45</v>
      </c>
      <c r="Z18" s="25">
        <f t="shared" si="4"/>
        <v>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5"/>
        <v>400900</v>
      </c>
      <c r="AH18" s="24">
        <v>0</v>
      </c>
      <c r="AI18" s="24" t="str">
        <f>+[1]DEPURADO!G12</f>
        <v>SALDO A FAVOR DEL PRESTADOR</v>
      </c>
      <c r="AJ18" s="26"/>
      <c r="AK18" s="27"/>
    </row>
    <row r="19" spans="1:37" s="28" customFormat="1">
      <c r="A19" s="17">
        <f t="shared" si="6"/>
        <v>11</v>
      </c>
      <c r="B19" s="18" t="s">
        <v>44</v>
      </c>
      <c r="C19" s="17" t="str">
        <f>+[1]DEPURADO!A13</f>
        <v>CAA6930</v>
      </c>
      <c r="D19" s="17" t="str">
        <f>+[1]DEPURADO!B13</f>
        <v>CAA6930</v>
      </c>
      <c r="E19" s="19">
        <f>+[1]DEPURADO!C13</f>
        <v>44950</v>
      </c>
      <c r="F19" s="20" t="str">
        <f>+IF([1]DEPURADO!D13&gt;1,[1]DEPURADO!D13," ")</f>
        <v xml:space="preserve"> </v>
      </c>
      <c r="G19" s="21">
        <f>[1]DEPURADO!F13</f>
        <v>2303202</v>
      </c>
      <c r="H19" s="22">
        <v>0</v>
      </c>
      <c r="I19" s="22">
        <f>+[1]DEPURADO!M13+[1]DEPURADO!N13</f>
        <v>0</v>
      </c>
      <c r="J19" s="22">
        <f>+[1]DEPURADO!R13</f>
        <v>0</v>
      </c>
      <c r="K19" s="23">
        <f>+[1]DEPURADO!P13+[1]DEPURADO!Q13</f>
        <v>0</v>
      </c>
      <c r="L19" s="22">
        <v>0</v>
      </c>
      <c r="M19" s="22">
        <v>0</v>
      </c>
      <c r="N19" s="22">
        <f t="shared" si="0"/>
        <v>0</v>
      </c>
      <c r="O19" s="22">
        <f t="shared" si="1"/>
        <v>2303202</v>
      </c>
      <c r="P19" s="18" t="str">
        <f>IF([1]DEPURADO!H13&gt;1,0,[1]DEPURADO!B13)</f>
        <v>CAA6930</v>
      </c>
      <c r="Q19" s="24">
        <f t="shared" si="2"/>
        <v>2303202</v>
      </c>
      <c r="R19" s="25">
        <f t="shared" si="3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0</v>
      </c>
      <c r="Y19" s="17" t="s">
        <v>45</v>
      </c>
      <c r="Z19" s="25">
        <f t="shared" si="4"/>
        <v>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5"/>
        <v>2303202</v>
      </c>
      <c r="AH19" s="24">
        <v>0</v>
      </c>
      <c r="AI19" s="24" t="str">
        <f>+[1]DEPURADO!G13</f>
        <v>SALDO A FAVOR DEL PRESTADOR</v>
      </c>
      <c r="AJ19" s="26"/>
      <c r="AK19" s="27"/>
    </row>
    <row r="20" spans="1:37" s="28" customFormat="1">
      <c r="A20" s="17">
        <f t="shared" si="6"/>
        <v>12</v>
      </c>
      <c r="B20" s="18" t="s">
        <v>44</v>
      </c>
      <c r="C20" s="17" t="str">
        <f>+[1]DEPURADO!A14</f>
        <v>CAA7024</v>
      </c>
      <c r="D20" s="17" t="str">
        <f>+[1]DEPURADO!B14</f>
        <v>CAA7024</v>
      </c>
      <c r="E20" s="19">
        <f>+[1]DEPURADO!C14</f>
        <v>44951</v>
      </c>
      <c r="F20" s="20" t="str">
        <f>+IF([1]DEPURADO!D14&gt;1,[1]DEPURADO!D14," ")</f>
        <v xml:space="preserve"> </v>
      </c>
      <c r="G20" s="21">
        <f>[1]DEPURADO!F14</f>
        <v>5657984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0</v>
      </c>
      <c r="L20" s="22">
        <v>0</v>
      </c>
      <c r="M20" s="22">
        <v>0</v>
      </c>
      <c r="N20" s="22">
        <f t="shared" si="0"/>
        <v>0</v>
      </c>
      <c r="O20" s="22">
        <f t="shared" si="1"/>
        <v>5657984</v>
      </c>
      <c r="P20" s="18" t="str">
        <f>IF([1]DEPURADO!H14&gt;1,0,[1]DEPURADO!B14)</f>
        <v>CAA7024</v>
      </c>
      <c r="Q20" s="24">
        <f t="shared" si="2"/>
        <v>5657984</v>
      </c>
      <c r="R20" s="25">
        <f t="shared" si="3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0</v>
      </c>
      <c r="Y20" s="17" t="s">
        <v>45</v>
      </c>
      <c r="Z20" s="25">
        <f t="shared" si="4"/>
        <v>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5"/>
        <v>5657984</v>
      </c>
      <c r="AH20" s="24">
        <v>0</v>
      </c>
      <c r="AI20" s="24" t="str">
        <f>+[1]DEPURADO!G14</f>
        <v>SALDO A FAVOR DEL PRESTADOR</v>
      </c>
      <c r="AJ20" s="26"/>
      <c r="AK20" s="27"/>
    </row>
    <row r="21" spans="1:37" s="28" customFormat="1">
      <c r="A21" s="17">
        <f t="shared" si="6"/>
        <v>13</v>
      </c>
      <c r="B21" s="18" t="s">
        <v>44</v>
      </c>
      <c r="C21" s="17" t="str">
        <f>+[1]DEPURADO!A15</f>
        <v>CAA7188</v>
      </c>
      <c r="D21" s="17" t="str">
        <f>+[1]DEPURADO!B15</f>
        <v>CAA7188</v>
      </c>
      <c r="E21" s="19">
        <f>+[1]DEPURADO!C15</f>
        <v>44954</v>
      </c>
      <c r="F21" s="20" t="str">
        <f>+IF([1]DEPURADO!D15&gt;1,[1]DEPURADO!D15," ")</f>
        <v xml:space="preserve"> </v>
      </c>
      <c r="G21" s="21">
        <f>[1]DEPURADO!F15</f>
        <v>5442177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0</v>
      </c>
      <c r="L21" s="22">
        <v>0</v>
      </c>
      <c r="M21" s="22">
        <v>0</v>
      </c>
      <c r="N21" s="22">
        <f t="shared" si="0"/>
        <v>0</v>
      </c>
      <c r="O21" s="22">
        <f t="shared" si="1"/>
        <v>5442177</v>
      </c>
      <c r="P21" s="18">
        <f>IF([1]DEPURADO!H15&gt;1,0,[1]DEPURADO!B15)</f>
        <v>0</v>
      </c>
      <c r="Q21" s="24">
        <f t="shared" si="2"/>
        <v>0</v>
      </c>
      <c r="R21" s="25">
        <f t="shared" si="3"/>
        <v>5442177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0</v>
      </c>
      <c r="Y21" s="17" t="s">
        <v>45</v>
      </c>
      <c r="Z21" s="25">
        <f t="shared" si="4"/>
        <v>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5"/>
        <v>0</v>
      </c>
      <c r="AH21" s="24">
        <v>0</v>
      </c>
      <c r="AI21" s="24" t="str">
        <f>+[1]DEPURADO!G15</f>
        <v>NO RADICADA</v>
      </c>
      <c r="AJ21" s="26"/>
      <c r="AK21" s="27"/>
    </row>
    <row r="22" spans="1:37" s="28" customFormat="1">
      <c r="A22" s="17">
        <f t="shared" si="6"/>
        <v>14</v>
      </c>
      <c r="B22" s="18" t="s">
        <v>44</v>
      </c>
      <c r="C22" s="17" t="str">
        <f>+[1]DEPURADO!A16</f>
        <v>CAA7283</v>
      </c>
      <c r="D22" s="17" t="str">
        <f>+[1]DEPURADO!B16</f>
        <v>CAA7283</v>
      </c>
      <c r="E22" s="19">
        <f>+[1]DEPURADO!C16</f>
        <v>44956</v>
      </c>
      <c r="F22" s="20" t="str">
        <f>+IF([1]DEPURADO!D16&gt;1,[1]DEPURADO!D16," ")</f>
        <v xml:space="preserve"> </v>
      </c>
      <c r="G22" s="21">
        <f>[1]DEPURADO!F16</f>
        <v>2125096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0</v>
      </c>
      <c r="L22" s="22">
        <v>0</v>
      </c>
      <c r="M22" s="22">
        <v>0</v>
      </c>
      <c r="N22" s="22">
        <f t="shared" si="0"/>
        <v>0</v>
      </c>
      <c r="O22" s="22">
        <f t="shared" si="1"/>
        <v>2125096</v>
      </c>
      <c r="P22" s="18" t="str">
        <f>IF([1]DEPURADO!H16&gt;1,0,[1]DEPURADO!B16)</f>
        <v>CAA7283</v>
      </c>
      <c r="Q22" s="24">
        <f t="shared" si="2"/>
        <v>2125096</v>
      </c>
      <c r="R22" s="25">
        <f t="shared" si="3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0</v>
      </c>
      <c r="Y22" s="17" t="s">
        <v>45</v>
      </c>
      <c r="Z22" s="25">
        <f t="shared" si="4"/>
        <v>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5"/>
        <v>2125096</v>
      </c>
      <c r="AH22" s="24">
        <v>0</v>
      </c>
      <c r="AI22" s="24" t="str">
        <f>+[1]DEPURADO!G16</f>
        <v>SALDO A FAVOR DEL PRESTADOR</v>
      </c>
      <c r="AJ22" s="26"/>
      <c r="AK22" s="27"/>
    </row>
    <row r="23" spans="1:37" s="28" customFormat="1">
      <c r="A23" s="17">
        <f t="shared" si="6"/>
        <v>15</v>
      </c>
      <c r="B23" s="18" t="s">
        <v>44</v>
      </c>
      <c r="C23" s="17" t="str">
        <f>+[1]DEPURADO!A17</f>
        <v>CAA7367</v>
      </c>
      <c r="D23" s="17" t="str">
        <f>+[1]DEPURADO!B17</f>
        <v>CAA7367</v>
      </c>
      <c r="E23" s="19">
        <f>+[1]DEPURADO!C17</f>
        <v>44957</v>
      </c>
      <c r="F23" s="20" t="str">
        <f>+IF([1]DEPURADO!D17&gt;1,[1]DEPURADO!D17," ")</f>
        <v xml:space="preserve"> </v>
      </c>
      <c r="G23" s="21">
        <f>[1]DEPURADO!F17</f>
        <v>3543406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0</v>
      </c>
      <c r="L23" s="22">
        <v>0</v>
      </c>
      <c r="M23" s="22">
        <v>0</v>
      </c>
      <c r="N23" s="22">
        <f t="shared" si="0"/>
        <v>0</v>
      </c>
      <c r="O23" s="22">
        <f t="shared" si="1"/>
        <v>3543406</v>
      </c>
      <c r="P23" s="18">
        <f>IF([1]DEPURADO!H17&gt;1,0,[1]DEPURADO!B17)</f>
        <v>0</v>
      </c>
      <c r="Q23" s="24">
        <f t="shared" si="2"/>
        <v>0</v>
      </c>
      <c r="R23" s="25">
        <f t="shared" si="3"/>
        <v>3543406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0</v>
      </c>
      <c r="Y23" s="17" t="s">
        <v>45</v>
      </c>
      <c r="Z23" s="25">
        <f t="shared" si="4"/>
        <v>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5"/>
        <v>0</v>
      </c>
      <c r="AH23" s="24">
        <v>0</v>
      </c>
      <c r="AI23" s="24" t="str">
        <f>+[1]DEPURADO!G17</f>
        <v>NO RADICADA</v>
      </c>
      <c r="AJ23" s="26"/>
      <c r="AK23" s="27"/>
    </row>
    <row r="24" spans="1:37" s="28" customFormat="1">
      <c r="A24" s="17">
        <f t="shared" si="6"/>
        <v>16</v>
      </c>
      <c r="B24" s="18" t="s">
        <v>44</v>
      </c>
      <c r="C24" s="17" t="str">
        <f>+[1]DEPURADO!A18</f>
        <v>CAA7413</v>
      </c>
      <c r="D24" s="17" t="str">
        <f>+[1]DEPURADO!B18</f>
        <v>CAA7413</v>
      </c>
      <c r="E24" s="19">
        <f>+[1]DEPURADO!C18</f>
        <v>44957</v>
      </c>
      <c r="F24" s="20" t="str">
        <f>+IF([1]DEPURADO!D18&gt;1,[1]DEPURADO!D18," ")</f>
        <v xml:space="preserve"> </v>
      </c>
      <c r="G24" s="21">
        <f>[1]DEPURADO!F18</f>
        <v>13432049</v>
      </c>
      <c r="H24" s="22">
        <v>0</v>
      </c>
      <c r="I24" s="22">
        <f>+[1]DEPURADO!M18+[1]DEPURADO!N18</f>
        <v>0</v>
      </c>
      <c r="J24" s="22">
        <f>+[1]DEPURADO!R18</f>
        <v>0</v>
      </c>
      <c r="K24" s="23">
        <f>+[1]DEPURADO!P18+[1]DEPURADO!Q18</f>
        <v>0</v>
      </c>
      <c r="L24" s="22">
        <v>0</v>
      </c>
      <c r="M24" s="22">
        <v>0</v>
      </c>
      <c r="N24" s="22">
        <f t="shared" si="0"/>
        <v>0</v>
      </c>
      <c r="O24" s="22">
        <f t="shared" si="1"/>
        <v>13432049</v>
      </c>
      <c r="P24" s="18" t="str">
        <f>IF([1]DEPURADO!H18&gt;1,0,[1]DEPURADO!B18)</f>
        <v>CAA7413</v>
      </c>
      <c r="Q24" s="24">
        <f t="shared" si="2"/>
        <v>13432049</v>
      </c>
      <c r="R24" s="25">
        <f t="shared" si="3"/>
        <v>0</v>
      </c>
      <c r="S24" s="25">
        <f>+[1]DEPURADO!J18</f>
        <v>0</v>
      </c>
      <c r="T24" s="17" t="s">
        <v>45</v>
      </c>
      <c r="U24" s="25">
        <f>+[1]DEPURADO!I18</f>
        <v>13432049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4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5"/>
        <v>0</v>
      </c>
      <c r="AH24" s="24">
        <v>0</v>
      </c>
      <c r="AI24" s="24" t="str">
        <f>+[1]DEPURADO!G18</f>
        <v>EN REVISION</v>
      </c>
      <c r="AJ24" s="26"/>
      <c r="AK24" s="27"/>
    </row>
    <row r="25" spans="1:37" s="28" customFormat="1">
      <c r="A25" s="17">
        <f t="shared" si="6"/>
        <v>17</v>
      </c>
      <c r="B25" s="18" t="s">
        <v>44</v>
      </c>
      <c r="C25" s="17" t="str">
        <f>+[1]DEPURADO!A19</f>
        <v>CAA7678</v>
      </c>
      <c r="D25" s="17" t="str">
        <f>+[1]DEPURADO!B19</f>
        <v>CAA7678</v>
      </c>
      <c r="E25" s="19">
        <f>+[1]DEPURADO!C19</f>
        <v>44963</v>
      </c>
      <c r="F25" s="20" t="str">
        <f>+IF([1]DEPURADO!D19&gt;1,[1]DEPURADO!D19," ")</f>
        <v xml:space="preserve"> </v>
      </c>
      <c r="G25" s="21">
        <f>[1]DEPURADO!F19</f>
        <v>11630373</v>
      </c>
      <c r="H25" s="22">
        <v>0</v>
      </c>
      <c r="I25" s="22">
        <f>+[1]DEPURADO!M19+[1]DEPURADO!N19</f>
        <v>0</v>
      </c>
      <c r="J25" s="22">
        <f>+[1]DEPURADO!R19</f>
        <v>0</v>
      </c>
      <c r="K25" s="23">
        <f>+[1]DEPURADO!P19+[1]DEPURADO!Q19</f>
        <v>0</v>
      </c>
      <c r="L25" s="22">
        <v>0</v>
      </c>
      <c r="M25" s="22">
        <v>0</v>
      </c>
      <c r="N25" s="22">
        <f t="shared" si="0"/>
        <v>0</v>
      </c>
      <c r="O25" s="22">
        <f t="shared" si="1"/>
        <v>11630373</v>
      </c>
      <c r="P25" s="18" t="str">
        <f>IF([1]DEPURADO!H19&gt;1,0,[1]DEPURADO!B19)</f>
        <v>CAA7678</v>
      </c>
      <c r="Q25" s="24">
        <f t="shared" si="2"/>
        <v>11630373</v>
      </c>
      <c r="R25" s="25">
        <f t="shared" si="3"/>
        <v>0</v>
      </c>
      <c r="S25" s="25">
        <f>+[1]DEPURADO!J19</f>
        <v>0</v>
      </c>
      <c r="T25" s="17" t="s">
        <v>45</v>
      </c>
      <c r="U25" s="25">
        <f>+[1]DEPURADO!I19</f>
        <v>11630373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4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5"/>
        <v>0</v>
      </c>
      <c r="AH25" s="24">
        <v>0</v>
      </c>
      <c r="AI25" s="24" t="str">
        <f>+[1]DEPURADO!G19</f>
        <v>EN REVISION</v>
      </c>
      <c r="AJ25" s="26"/>
      <c r="AK25" s="27"/>
    </row>
    <row r="26" spans="1:37" s="28" customFormat="1">
      <c r="A26" s="17">
        <f t="shared" si="6"/>
        <v>18</v>
      </c>
      <c r="B26" s="18" t="s">
        <v>44</v>
      </c>
      <c r="C26" s="17" t="str">
        <f>+[1]DEPURADO!A20</f>
        <v>CAA8410</v>
      </c>
      <c r="D26" s="17" t="str">
        <f>+[1]DEPURADO!B20</f>
        <v>CAA8410</v>
      </c>
      <c r="E26" s="19">
        <f>+[1]DEPURADO!C20</f>
        <v>44974</v>
      </c>
      <c r="F26" s="20" t="str">
        <f>+IF([1]DEPURADO!D20&gt;1,[1]DEPURADO!D20," ")</f>
        <v xml:space="preserve"> </v>
      </c>
      <c r="G26" s="21">
        <f>[1]DEPURADO!F20</f>
        <v>754700</v>
      </c>
      <c r="H26" s="22">
        <v>0</v>
      </c>
      <c r="I26" s="22">
        <f>+[1]DEPURADO!M20+[1]DEPURADO!N20</f>
        <v>0</v>
      </c>
      <c r="J26" s="22">
        <f>+[1]DEPURADO!R20</f>
        <v>0</v>
      </c>
      <c r="K26" s="23">
        <f>+[1]DEPURADO!P20+[1]DEPURADO!Q20</f>
        <v>0</v>
      </c>
      <c r="L26" s="22">
        <v>0</v>
      </c>
      <c r="M26" s="22">
        <v>0</v>
      </c>
      <c r="N26" s="22">
        <f t="shared" si="0"/>
        <v>0</v>
      </c>
      <c r="O26" s="22">
        <f t="shared" si="1"/>
        <v>754700</v>
      </c>
      <c r="P26" s="18">
        <f>IF([1]DEPURADO!H20&gt;1,0,[1]DEPURADO!B20)</f>
        <v>0</v>
      </c>
      <c r="Q26" s="24">
        <f t="shared" si="2"/>
        <v>0</v>
      </c>
      <c r="R26" s="25">
        <f t="shared" si="3"/>
        <v>754700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4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5"/>
        <v>0</v>
      </c>
      <c r="AH26" s="24">
        <v>0</v>
      </c>
      <c r="AI26" s="24" t="str">
        <f>+[1]DEPURADO!G20</f>
        <v>NO RADICADA</v>
      </c>
      <c r="AJ26" s="26"/>
      <c r="AK26" s="27"/>
    </row>
    <row r="27" spans="1:37" s="28" customFormat="1">
      <c r="A27" s="17">
        <f>+A26+1</f>
        <v>19</v>
      </c>
      <c r="B27" s="18" t="s">
        <v>44</v>
      </c>
      <c r="C27" s="17" t="str">
        <f>+[1]DEPURADO!A21</f>
        <v>CAA9064</v>
      </c>
      <c r="D27" s="17" t="str">
        <f>+[1]DEPURADO!B21</f>
        <v>CAA9064</v>
      </c>
      <c r="E27" s="19">
        <f>+[1]DEPURADO!C21</f>
        <v>44983</v>
      </c>
      <c r="F27" s="20" t="str">
        <f>+IF([1]DEPURADO!D21&gt;1,[1]DEPURADO!D21," ")</f>
        <v xml:space="preserve"> </v>
      </c>
      <c r="G27" s="21">
        <f>[1]DEPURADO!F21</f>
        <v>1146323</v>
      </c>
      <c r="H27" s="22">
        <v>0</v>
      </c>
      <c r="I27" s="22">
        <f>+[1]DEPURADO!M21+[1]DEPURADO!N21</f>
        <v>0</v>
      </c>
      <c r="J27" s="22">
        <f>+[1]DEPURADO!R21</f>
        <v>0</v>
      </c>
      <c r="K27" s="23">
        <f>+[1]DEPURADO!P21+[1]DEPURADO!Q21</f>
        <v>0</v>
      </c>
      <c r="L27" s="22">
        <v>0</v>
      </c>
      <c r="M27" s="22">
        <v>0</v>
      </c>
      <c r="N27" s="22">
        <f>+SUM(J27:M27)</f>
        <v>0</v>
      </c>
      <c r="O27" s="22">
        <f>+G27-I27-N27</f>
        <v>1146323</v>
      </c>
      <c r="P27" s="18">
        <f>IF([1]DEPURADO!H21&gt;1,0,[1]DEPURADO!B21)</f>
        <v>0</v>
      </c>
      <c r="Q27" s="24">
        <f>+IF(P27&gt;0,G27,0)</f>
        <v>0</v>
      </c>
      <c r="R27" s="25">
        <f>IF(P27=0,G27,0)</f>
        <v>1146323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>+X27-AE27+IF(X27-AE27&lt;-1,-X27+AE27,0)</f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>+G27-I27-N27-R27-Z27-AC27-AE27-S27-U27</f>
        <v>0</v>
      </c>
      <c r="AH27" s="24">
        <v>0</v>
      </c>
      <c r="AI27" s="24" t="str">
        <f>+[1]DEPURADO!G21</f>
        <v>NO RADICADA</v>
      </c>
      <c r="AJ27" s="26"/>
      <c r="AK27" s="27"/>
    </row>
    <row r="28" spans="1:37" s="28" customFormat="1">
      <c r="A28" s="17">
        <f>+A27+1</f>
        <v>20</v>
      </c>
      <c r="B28" s="18" t="s">
        <v>44</v>
      </c>
      <c r="C28" s="17" t="str">
        <f>+[1]DEPURADO!A22</f>
        <v>CAA9233</v>
      </c>
      <c r="D28" s="17" t="str">
        <f>+[1]DEPURADO!B22</f>
        <v>CAA9233</v>
      </c>
      <c r="E28" s="19">
        <f>+[1]DEPURADO!C22</f>
        <v>44985</v>
      </c>
      <c r="F28" s="20" t="str">
        <f>+IF([1]DEPURADO!D22&gt;1,[1]DEPURADO!D22," ")</f>
        <v xml:space="preserve"> </v>
      </c>
      <c r="G28" s="21">
        <f>[1]DEPURADO!F22</f>
        <v>67674025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0</v>
      </c>
      <c r="L28" s="22">
        <v>0</v>
      </c>
      <c r="M28" s="22">
        <v>0</v>
      </c>
      <c r="N28" s="22">
        <f>+SUM(J28:M28)</f>
        <v>0</v>
      </c>
      <c r="O28" s="22">
        <f>+G28-I28-N28</f>
        <v>67674025</v>
      </c>
      <c r="P28" s="18">
        <f>IF([1]DEPURADO!H22&gt;1,0,[1]DEPURADO!B22)</f>
        <v>0</v>
      </c>
      <c r="Q28" s="24">
        <f>+IF(P28&gt;0,G28,0)</f>
        <v>0</v>
      </c>
      <c r="R28" s="25">
        <f>IF(P28=0,G28,0)</f>
        <v>67674025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>+X28-AE28+IF(X28-AE28&lt;-1,-X28+AE28,0)</f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>+G28-I28-N28-R28-Z28-AC28-AE28-S28-U28</f>
        <v>0</v>
      </c>
      <c r="AH28" s="24">
        <v>0</v>
      </c>
      <c r="AI28" s="24" t="str">
        <f>+[1]DEPURADO!G22</f>
        <v>NO RADICADA</v>
      </c>
      <c r="AJ28" s="26"/>
      <c r="AK28" s="27"/>
    </row>
    <row r="29" spans="1:37" s="28" customFormat="1">
      <c r="A29" s="17">
        <f>+A28+1</f>
        <v>21</v>
      </c>
      <c r="B29" s="18" t="s">
        <v>44</v>
      </c>
      <c r="C29" s="17" t="str">
        <f>+[1]DEPURADO!A23</f>
        <v>CAA9483</v>
      </c>
      <c r="D29" s="17" t="str">
        <f>+[1]DEPURADO!B23</f>
        <v>CAA9483</v>
      </c>
      <c r="E29" s="19">
        <f>+[1]DEPURADO!C23</f>
        <v>44989</v>
      </c>
      <c r="F29" s="20" t="str">
        <f>+IF([1]DEPURADO!D23&gt;1,[1]DEPURADO!D23," ")</f>
        <v xml:space="preserve"> </v>
      </c>
      <c r="G29" s="21">
        <f>[1]DEPURADO!F23</f>
        <v>2637391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0</v>
      </c>
      <c r="L29" s="22">
        <v>0</v>
      </c>
      <c r="M29" s="22">
        <v>0</v>
      </c>
      <c r="N29" s="22">
        <f>+SUM(J29:M29)</f>
        <v>0</v>
      </c>
      <c r="O29" s="22">
        <f>+G29-I29-N29</f>
        <v>2637391</v>
      </c>
      <c r="P29" s="18">
        <f>IF([1]DEPURADO!H23&gt;1,0,[1]DEPURADO!B23)</f>
        <v>0</v>
      </c>
      <c r="Q29" s="24">
        <f>+IF(P29&gt;0,G29,0)</f>
        <v>0</v>
      </c>
      <c r="R29" s="25">
        <f>IF(P29=0,G29,0)</f>
        <v>2637391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>+X29-AE29+IF(X29-AE29&lt;-1,-X29+AE29,0)</f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>+G29-I29-N29-R29-Z29-AC29-AE29-S29-U29</f>
        <v>0</v>
      </c>
      <c r="AH29" s="24">
        <v>0</v>
      </c>
      <c r="AI29" s="24" t="str">
        <f>+[1]DEPURADO!G23</f>
        <v>NO RADICADA</v>
      </c>
      <c r="AJ29" s="26"/>
      <c r="AK29" s="27"/>
    </row>
    <row r="30" spans="1:37" s="28" customFormat="1">
      <c r="A30" s="17">
        <f>+A29+1</f>
        <v>22</v>
      </c>
      <c r="B30" s="18" t="s">
        <v>44</v>
      </c>
      <c r="C30" s="17" t="str">
        <f>+[1]DEPURADO!A24</f>
        <v>CAA9944</v>
      </c>
      <c r="D30" s="17" t="str">
        <f>+[1]DEPURADO!B24</f>
        <v>CAA9944</v>
      </c>
      <c r="E30" s="19">
        <f>+[1]DEPURADO!C24</f>
        <v>44995</v>
      </c>
      <c r="F30" s="20" t="str">
        <f>+IF([1]DEPURADO!D24&gt;1,[1]DEPURADO!D24," ")</f>
        <v xml:space="preserve"> </v>
      </c>
      <c r="G30" s="21">
        <f>[1]DEPURADO!F24</f>
        <v>1093842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>+SUM(J30:M30)</f>
        <v>0</v>
      </c>
      <c r="O30" s="22">
        <f>+G30-I30-N30</f>
        <v>1093842</v>
      </c>
      <c r="P30" s="18">
        <f>IF([1]DEPURADO!H24&gt;1,0,[1]DEPURADO!B24)</f>
        <v>0</v>
      </c>
      <c r="Q30" s="24">
        <f>+IF(P30&gt;0,G30,0)</f>
        <v>0</v>
      </c>
      <c r="R30" s="25">
        <f>IF(P30=0,G30,0)</f>
        <v>1093842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0</v>
      </c>
      <c r="Y30" s="17" t="s">
        <v>45</v>
      </c>
      <c r="Z30" s="25">
        <f>+X30-AE30+IF(X30-AE30&lt;-1,-X30+AE30,0)</f>
        <v>0</v>
      </c>
      <c r="AA30" s="25"/>
      <c r="AB30" s="25">
        <v>0</v>
      </c>
      <c r="AC30" s="25">
        <v>0</v>
      </c>
      <c r="AD30" s="24"/>
      <c r="AE30" s="24">
        <f>+[1]DEPURADO!K24</f>
        <v>0</v>
      </c>
      <c r="AF30" s="24">
        <v>0</v>
      </c>
      <c r="AG30" s="24">
        <f>+G30-I30-N30-R30-Z30-AC30-AE30-S30-U30</f>
        <v>0</v>
      </c>
      <c r="AH30" s="24">
        <v>0</v>
      </c>
      <c r="AI30" s="24" t="str">
        <f>+[1]DEPURADO!G24</f>
        <v>NO RADICADA</v>
      </c>
      <c r="AJ30" s="26"/>
      <c r="AK30" s="27"/>
    </row>
    <row r="31" spans="1:37" s="28" customFormat="1">
      <c r="A31" s="29"/>
      <c r="B31" s="30"/>
      <c r="C31" s="29"/>
      <c r="D31" s="29"/>
      <c r="E31" s="31"/>
      <c r="F31" s="32"/>
      <c r="G31" s="33"/>
      <c r="H31" s="34"/>
      <c r="I31" s="34"/>
      <c r="J31" s="34"/>
      <c r="K31" s="35"/>
      <c r="L31" s="34"/>
      <c r="M31" s="34"/>
      <c r="N31" s="34"/>
      <c r="O31" s="34"/>
      <c r="P31" s="30"/>
      <c r="Q31" s="36"/>
      <c r="R31" s="37"/>
      <c r="S31" s="37"/>
      <c r="T31" s="29"/>
      <c r="U31" s="37"/>
      <c r="V31" s="36"/>
      <c r="W31" s="29"/>
      <c r="X31" s="37"/>
      <c r="Y31" s="29"/>
      <c r="Z31" s="37"/>
      <c r="AA31" s="37"/>
      <c r="AB31" s="37"/>
      <c r="AC31" s="37"/>
      <c r="AD31" s="36"/>
      <c r="AE31" s="36"/>
      <c r="AF31" s="36"/>
      <c r="AG31" s="36"/>
      <c r="AH31" s="36"/>
      <c r="AI31" s="38"/>
      <c r="AK31" s="27"/>
    </row>
    <row r="32" spans="1:37">
      <c r="A32" s="53" t="s">
        <v>46</v>
      </c>
      <c r="B32" s="53"/>
      <c r="C32" s="53"/>
      <c r="D32" s="53"/>
      <c r="E32" s="53"/>
      <c r="F32" s="53"/>
      <c r="G32" s="39">
        <f>SUM(G9:G30)</f>
        <v>141606480</v>
      </c>
      <c r="H32" s="39">
        <f t="shared" ref="G32:O32" si="7">SUM(H9:H26)</f>
        <v>0</v>
      </c>
      <c r="I32" s="39">
        <f t="shared" si="7"/>
        <v>0</v>
      </c>
      <c r="J32" s="39">
        <f t="shared" si="7"/>
        <v>211617.77999999982</v>
      </c>
      <c r="K32" s="39">
        <f t="shared" si="7"/>
        <v>0</v>
      </c>
      <c r="L32" s="39">
        <f t="shared" si="7"/>
        <v>0</v>
      </c>
      <c r="M32" s="39">
        <f t="shared" si="7"/>
        <v>0</v>
      </c>
      <c r="N32" s="39">
        <f t="shared" si="7"/>
        <v>211617.77999999982</v>
      </c>
      <c r="O32" s="39">
        <f t="shared" si="7"/>
        <v>68843281.219999999</v>
      </c>
      <c r="P32" s="39"/>
      <c r="Q32" s="39">
        <f>SUM(Q9:Q26)</f>
        <v>59314616</v>
      </c>
      <c r="R32" s="39">
        <f>SUM(R9:R26)</f>
        <v>9740283</v>
      </c>
      <c r="S32" s="39">
        <f>SUM(S9:S26)</f>
        <v>0</v>
      </c>
      <c r="T32" s="40"/>
      <c r="U32" s="39">
        <f>SUM(U9:U26)</f>
        <v>25062422</v>
      </c>
      <c r="V32" s="40"/>
      <c r="W32" s="40"/>
      <c r="X32" s="39">
        <f>SUM(X9:X26)</f>
        <v>0</v>
      </c>
      <c r="Y32" s="40"/>
      <c r="Z32" s="39">
        <f t="shared" ref="Z32:AG32" si="8">SUM(Z9:Z26)</f>
        <v>0</v>
      </c>
      <c r="AA32" s="39">
        <f t="shared" si="8"/>
        <v>0</v>
      </c>
      <c r="AB32" s="39">
        <f t="shared" si="8"/>
        <v>0</v>
      </c>
      <c r="AC32" s="39">
        <f t="shared" si="8"/>
        <v>0</v>
      </c>
      <c r="AD32" s="39">
        <f t="shared" si="8"/>
        <v>0</v>
      </c>
      <c r="AE32" s="39">
        <f t="shared" si="8"/>
        <v>0</v>
      </c>
      <c r="AF32" s="39">
        <f t="shared" si="8"/>
        <v>0</v>
      </c>
      <c r="AG32" s="39">
        <f t="shared" si="8"/>
        <v>34040576.219999999</v>
      </c>
      <c r="AH32" s="41"/>
    </row>
    <row r="35" spans="2:5">
      <c r="B35" s="42" t="s">
        <v>47</v>
      </c>
      <c r="C35" s="43"/>
      <c r="D35" s="44"/>
      <c r="E35" s="43"/>
    </row>
    <row r="36" spans="2:5">
      <c r="B36" s="43"/>
      <c r="C36" s="44"/>
      <c r="D36" s="43"/>
      <c r="E36" s="43"/>
    </row>
    <row r="37" spans="2:5">
      <c r="B37" s="42" t="s">
        <v>48</v>
      </c>
      <c r="C37" s="43"/>
      <c r="D37" s="45" t="str">
        <f>+'[1]ACTA ANA'!C9</f>
        <v>LUISA MATUTE ROMERO</v>
      </c>
      <c r="E37" s="43"/>
    </row>
    <row r="38" spans="2:5">
      <c r="B38" s="42" t="s">
        <v>49</v>
      </c>
      <c r="C38" s="43"/>
      <c r="D38" s="46">
        <f>+E5</f>
        <v>45019</v>
      </c>
      <c r="E38" s="43"/>
    </row>
    <row r="40" spans="2:5">
      <c r="B40" s="42" t="s">
        <v>50</v>
      </c>
      <c r="D40" t="str">
        <f>+'[1]ACTA ANA'!H9</f>
        <v>LIANETH MEJIA DIAZ</v>
      </c>
    </row>
  </sheetData>
  <autoFilter ref="A8:AK26" xr:uid="{F00F8345-CECE-4655-A167-C5B8BC796591}"/>
  <mergeCells count="3">
    <mergeCell ref="A7:O7"/>
    <mergeCell ref="P7:AG7"/>
    <mergeCell ref="A32:F32"/>
  </mergeCells>
  <dataValidations count="2">
    <dataValidation type="custom" allowBlank="1" showInputMessage="1" showErrorMessage="1" sqref="AG9:AG31 F9:F31 L9:O31 X9:X31 AE9:AE31 AI9:AI31 Z9:Z31 Q9:Q31" xr:uid="{D3614396-1E5A-4CD2-9B63-EC93FF8A8FF2}">
      <formula1>0</formula1>
    </dataValidation>
    <dataValidation type="custom" allowBlank="1" showInputMessage="1" showErrorMessage="1" sqref="M6" xr:uid="{F0DC619C-A5F9-4606-AE70-274944368DB5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2023-04-03T16:12:03Z</dcterms:created>
  <dcterms:modified xsi:type="dcterms:W3CDTF">2023-05-23T01:34:47Z</dcterms:modified>
  <cp:category/>
  <cp:contentStatus/>
</cp:coreProperties>
</file>