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lmatute_mutualser_org/Documents/PROCESO CONCILIACION CARTERA 2021/2021/JULIO/1- MEDICOS ASOCIADOS SA 860066191/"/>
    </mc:Choice>
  </mc:AlternateContent>
  <xr:revisionPtr revIDLastSave="1" documentId="8_{B45773BA-2E37-4A5C-BA31-2E39CB183E56}" xr6:coauthVersionLast="47" xr6:coauthVersionMax="47" xr10:uidLastSave="{C81E35A9-CFDF-4415-986E-B32B72423FFF}"/>
  <bookViews>
    <workbookView xWindow="-120" yWindow="-120" windowWidth="20730" windowHeight="11160" xr2:uid="{4D4885F2-47AF-408C-8757-43863326B984}"/>
  </bookViews>
  <sheets>
    <sheet name="FORMATO 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D19" i="1"/>
  <c r="D18" i="1"/>
  <c r="AF13" i="1"/>
  <c r="AD13" i="1"/>
  <c r="AC13" i="1"/>
  <c r="AB13" i="1"/>
  <c r="AA13" i="1"/>
  <c r="M13" i="1"/>
  <c r="L13" i="1"/>
  <c r="H13" i="1"/>
  <c r="AI12" i="1"/>
  <c r="AE12" i="1"/>
  <c r="X12" i="1"/>
  <c r="Z12" i="1" s="1"/>
  <c r="U12" i="1"/>
  <c r="S12" i="1"/>
  <c r="P12" i="1"/>
  <c r="R12" i="1" s="1"/>
  <c r="K12" i="1"/>
  <c r="J12" i="1"/>
  <c r="N12" i="1" s="1"/>
  <c r="I12" i="1"/>
  <c r="G12" i="1"/>
  <c r="F12" i="1"/>
  <c r="E12" i="1"/>
  <c r="D12" i="1"/>
  <c r="C12" i="1"/>
  <c r="AI11" i="1"/>
  <c r="AE11" i="1"/>
  <c r="X11" i="1"/>
  <c r="Z11" i="1" s="1"/>
  <c r="U11" i="1"/>
  <c r="S11" i="1"/>
  <c r="P11" i="1"/>
  <c r="R11" i="1" s="1"/>
  <c r="K11" i="1"/>
  <c r="J11" i="1"/>
  <c r="I11" i="1"/>
  <c r="G11" i="1"/>
  <c r="F11" i="1"/>
  <c r="E11" i="1"/>
  <c r="D11" i="1"/>
  <c r="C11" i="1"/>
  <c r="AI10" i="1"/>
  <c r="AE10" i="1"/>
  <c r="X10" i="1"/>
  <c r="Z10" i="1" s="1"/>
  <c r="U10" i="1"/>
  <c r="S10" i="1"/>
  <c r="P10" i="1"/>
  <c r="R10" i="1" s="1"/>
  <c r="K10" i="1"/>
  <c r="J10" i="1"/>
  <c r="N10" i="1" s="1"/>
  <c r="I10" i="1"/>
  <c r="G10" i="1"/>
  <c r="F10" i="1"/>
  <c r="E10" i="1"/>
  <c r="D10" i="1"/>
  <c r="C10" i="1"/>
  <c r="AI9" i="1"/>
  <c r="AE9" i="1"/>
  <c r="AE13" i="1" s="1"/>
  <c r="X9" i="1"/>
  <c r="U9" i="1"/>
  <c r="S9" i="1"/>
  <c r="Q9" i="1"/>
  <c r="P9" i="1"/>
  <c r="R9" i="1" s="1"/>
  <c r="K9" i="1"/>
  <c r="J9" i="1"/>
  <c r="N9" i="1" s="1"/>
  <c r="I9" i="1"/>
  <c r="O9" i="1" s="1"/>
  <c r="G9" i="1"/>
  <c r="F9" i="1"/>
  <c r="E9" i="1"/>
  <c r="D9" i="1"/>
  <c r="C9" i="1"/>
  <c r="E4" i="1"/>
  <c r="B3" i="1"/>
  <c r="S13" i="1" l="1"/>
  <c r="O12" i="1"/>
  <c r="Q12" i="1"/>
  <c r="K13" i="1"/>
  <c r="U13" i="1"/>
  <c r="Q11" i="1"/>
  <c r="G13" i="1"/>
  <c r="Z9" i="1"/>
  <c r="Z13" i="1" s="1"/>
  <c r="Q10" i="1"/>
  <c r="Q13" i="1" s="1"/>
  <c r="N11" i="1"/>
  <c r="AG11" i="1" s="1"/>
  <c r="X13" i="1"/>
  <c r="AG12" i="1"/>
  <c r="R13" i="1"/>
  <c r="O10" i="1"/>
  <c r="AG9" i="1"/>
  <c r="AG10" i="1"/>
  <c r="I13" i="1"/>
  <c r="J13" i="1"/>
  <c r="O11" i="1" l="1"/>
  <c r="O13" i="1"/>
  <c r="N13" i="1"/>
  <c r="AG13" i="1"/>
  <c r="E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tc={6E64FE72-115E-49A1-B501-4A49382911B2}</author>
    <author>tc={18BDF3BB-AAFF-4C56-9AEB-E2EC142EE2FC}</author>
    <author>tc={2A720366-D622-46BF-B2F8-AAD754939EF6}</author>
    <author>tc={F42FB18D-743C-4FFC-8A5A-AEC4B46413AB}</author>
    <author>tc={8215BBDB-283F-46B4-BAC1-E3538578CFC1}</author>
    <author>tc={AC09402B-C90F-4FE4-9A67-C5E44BEF795B}</author>
  </authors>
  <commentList>
    <comment ref="J8" authorId="0" shapeId="0" xr:uid="{6E64FE72-115E-49A1-B501-4A49382911B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18BDF3BB-AAFF-4C56-9AEB-E2EC142EE2F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2A720366-D622-46BF-B2F8-AAD754939EF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F42FB18D-743C-4FFC-8A5A-AEC4B46413A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8215BBDB-283F-46B4-BAC1-E3538578CFC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AC09402B-C90F-4FE4-9A67-C5E44BEF795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<sst xmlns="http://schemas.openxmlformats.org/spreadsheetml/2006/main" count="65" uniqueCount="51">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</sst>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8E76ED05-C834-41A9-98DC-4B70AB533101}"/>
    <cellStyle name="Normal 4" xfId="3" xr:uid="{69E4ED2B-EA0B-4CDB-BFCB-1979F175D38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MULADOR%20DE%20CONCILIACION.1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>
        <row r="3">
          <cell r="A3" t="str">
            <v>FEDC39967</v>
          </cell>
          <cell r="B3">
            <v>39967</v>
          </cell>
          <cell r="C3">
            <v>42405</v>
          </cell>
          <cell r="D3">
            <v>42443</v>
          </cell>
          <cell r="F3">
            <v>3547021</v>
          </cell>
          <cell r="G3" t="str">
            <v>DEVUELTA</v>
          </cell>
          <cell r="I3"/>
          <cell r="J3"/>
          <cell r="K3">
            <v>3547021</v>
          </cell>
          <cell r="L3"/>
          <cell r="M3"/>
          <cell r="N3"/>
          <cell r="O3"/>
          <cell r="Q3"/>
          <cell r="R3"/>
          <cell r="S3"/>
        </row>
        <row r="4">
          <cell r="A4" t="str">
            <v>FUNC37551</v>
          </cell>
          <cell r="B4">
            <v>37551</v>
          </cell>
          <cell r="C4">
            <v>42353</v>
          </cell>
          <cell r="D4">
            <v>42391</v>
          </cell>
          <cell r="F4">
            <v>123325</v>
          </cell>
          <cell r="G4" t="str">
            <v>CANCELADO</v>
          </cell>
          <cell r="I4"/>
          <cell r="J4"/>
          <cell r="K4"/>
          <cell r="L4"/>
          <cell r="M4"/>
          <cell r="N4"/>
          <cell r="O4"/>
          <cell r="Q4">
            <v>123325</v>
          </cell>
          <cell r="R4"/>
          <cell r="S4"/>
        </row>
        <row r="5">
          <cell r="A5" t="str">
            <v>CNO12319</v>
          </cell>
          <cell r="B5">
            <v>2319</v>
          </cell>
          <cell r="C5">
            <v>43307</v>
          </cell>
          <cell r="D5">
            <v>43385</v>
          </cell>
          <cell r="F5">
            <v>378441</v>
          </cell>
          <cell r="G5" t="str">
            <v>CANCELADO</v>
          </cell>
          <cell r="I5">
            <v>0</v>
          </cell>
          <cell r="J5"/>
          <cell r="K5"/>
          <cell r="L5"/>
          <cell r="M5"/>
          <cell r="N5"/>
          <cell r="O5"/>
          <cell r="Q5">
            <v>378441</v>
          </cell>
          <cell r="R5"/>
          <cell r="S5"/>
        </row>
        <row r="6">
          <cell r="A6" t="str">
            <v>CNO12877</v>
          </cell>
          <cell r="B6">
            <v>2877</v>
          </cell>
          <cell r="C6">
            <v>43315</v>
          </cell>
          <cell r="D6">
            <v>43385</v>
          </cell>
          <cell r="F6">
            <v>126147</v>
          </cell>
          <cell r="G6" t="str">
            <v>CANCELADO</v>
          </cell>
          <cell r="I6">
            <v>0</v>
          </cell>
          <cell r="J6"/>
          <cell r="K6"/>
          <cell r="L6"/>
          <cell r="M6"/>
          <cell r="N6"/>
          <cell r="O6"/>
          <cell r="Q6">
            <v>126147</v>
          </cell>
          <cell r="R6"/>
          <cell r="S6"/>
        </row>
      </sheetData>
      <sheetData sheetId="2"/>
      <sheetData sheetId="3">
        <row r="6">
          <cell r="H6" t="str">
            <v>MEDICOS ASOCIADOS SA</v>
          </cell>
        </row>
        <row r="9">
          <cell r="C9" t="str">
            <v>LUISA MATUTE ROMERO</v>
          </cell>
          <cell r="H9" t="str">
            <v>JANETH CALDAS ROBAYO</v>
          </cell>
        </row>
        <row r="16">
          <cell r="F16">
            <v>44377</v>
          </cell>
        </row>
        <row r="19916">
          <cell r="F19916"/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F8139003-430D-4D48-85B3-693F617E7613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F8139003-430D-4D48-85B3-693F617E7613}" id="{6E64FE72-115E-49A1-B501-4A49382911B2}">
    <text>SUAMTORIA DE GIRO DIRECTO Y ESFUERZO PROPIO</text>
  </threadedComment>
  <threadedComment ref="K8" dT="2020-08-04T16:00:44.11" personId="{F8139003-430D-4D48-85B3-693F617E7613}" id="{18BDF3BB-AAFF-4C56-9AEB-E2EC142EE2FC}">
    <text>SUMATORIA DE PAGOS (DESCUENTOS ,TESORERIA,EMBARGOS)</text>
  </threadedComment>
  <threadedComment ref="R8" dT="2020-08-04T15:59:07.94" personId="{F8139003-430D-4D48-85B3-693F617E7613}" id="{2A720366-D622-46BF-B2F8-AAD754939EF6}">
    <text>SUMATORIA DE VALORES (PRESCRITAS SALDO DE FACTURAS DE CONTRATO LIQUIDADOS Y OTROS CONCEPTOS (N/A NO RADICADAS)</text>
  </threadedComment>
  <threadedComment ref="X8" dT="2020-08-04T15:55:33.73" personId="{F8139003-430D-4D48-85B3-693F617E7613}" id="{F42FB18D-743C-4FFC-8A5A-AEC4B46413AB}">
    <text>SUMATORIA DE LOS VALORES DE GLOSAS LEGALIZADAS Y GLOSAS POR CONCILIAR</text>
  </threadedComment>
  <threadedComment ref="AC8" dT="2020-08-04T15:56:24.52" personId="{F8139003-430D-4D48-85B3-693F617E7613}" id="{8215BBDB-283F-46B4-BAC1-E3538578CFC1}">
    <text>VALRO INDIVIDUAL DE LA GLOSAS LEGALIZADA</text>
  </threadedComment>
  <threadedComment ref="AE8" dT="2020-08-04T15:56:04.49" personId="{F8139003-430D-4D48-85B3-693F617E7613}" id="{AC09402B-C90F-4FE4-9A67-C5E44BEF795B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CD9DB0-11AC-45DA-B05E-49267B002304}">
  <dimension ref="A1:AK21"/>
  <sheetViews>
    <sheetView tabSelected="1" zoomScale="70" zoomScaleNormal="70" workbookViewId="0">
      <selection activeCell="A12" sqref="A12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710937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+[1]ACTA!H6</f>
        <v>MEDICOS ASOCIADOS SA</v>
      </c>
    </row>
    <row r="4" spans="1:37" x14ac:dyDescent="0.25">
      <c r="A4" s="1" t="s">
        <v>4</v>
      </c>
      <c r="E4" s="4">
        <f>+[1]ACTA!F16</f>
        <v>44377</v>
      </c>
    </row>
    <row r="5" spans="1:37" x14ac:dyDescent="0.25">
      <c r="A5" s="1" t="s">
        <v>5</v>
      </c>
      <c r="E5" s="4">
        <f>+[1]ACTA!F19916</f>
        <v>0</v>
      </c>
    </row>
    <row r="6" spans="1:37" ht="15.75" thickBot="1" x14ac:dyDescent="0.3"/>
    <row r="7" spans="1:37" ht="15.75" thickBot="1" x14ac:dyDescent="0.3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 x14ac:dyDescent="0.25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x14ac:dyDescent="0.25">
      <c r="A9" s="17">
        <v>1</v>
      </c>
      <c r="B9" s="18" t="s">
        <v>44</v>
      </c>
      <c r="C9" s="17" t="str">
        <f>+[1]DEPURADO!A3</f>
        <v>FEDC39967</v>
      </c>
      <c r="D9" s="17">
        <f>+[1]DEPURADO!B3</f>
        <v>39967</v>
      </c>
      <c r="E9" s="19">
        <f>+[1]DEPURADO!C3</f>
        <v>42405</v>
      </c>
      <c r="F9" s="20">
        <f>+IF([1]DEPURADO!D3&gt;1,[1]DEPURADO!D3," ")</f>
        <v>42443</v>
      </c>
      <c r="G9" s="21">
        <f>[1]DEPURADO!F3</f>
        <v>3547021</v>
      </c>
      <c r="H9" s="22">
        <v>0</v>
      </c>
      <c r="I9" s="22">
        <f>+[1]DEPURADO!N3+[1]DEPURADO!O3</f>
        <v>0</v>
      </c>
      <c r="J9" s="22">
        <f>+[1]DEPURADO!S3</f>
        <v>0</v>
      </c>
      <c r="K9" s="23">
        <f>+[1]DEPURADO!Q3+[1]DEPURADO!R3</f>
        <v>0</v>
      </c>
      <c r="L9" s="22">
        <v>0</v>
      </c>
      <c r="M9" s="22">
        <v>0</v>
      </c>
      <c r="N9" s="22">
        <f>+SUM(J9:M9)</f>
        <v>0</v>
      </c>
      <c r="O9" s="22">
        <f>+G9-I9-N9</f>
        <v>3547021</v>
      </c>
      <c r="P9" s="18">
        <f>IF([1]DEPURADO!I3&gt;1,0,[1]DEPURADO!B3)</f>
        <v>39967</v>
      </c>
      <c r="Q9" s="24">
        <f>+IF(P9&gt;0,G9,0)</f>
        <v>3547021</v>
      </c>
      <c r="R9" s="25">
        <f>IF(P9=0,G9,0)</f>
        <v>0</v>
      </c>
      <c r="S9" s="25">
        <f>+[1]DEPURADO!K3</f>
        <v>3547021</v>
      </c>
      <c r="T9" s="17" t="s">
        <v>45</v>
      </c>
      <c r="U9" s="25">
        <f>+[1]DEPURADO!J3</f>
        <v>0</v>
      </c>
      <c r="V9" s="24"/>
      <c r="W9" s="17" t="s">
        <v>45</v>
      </c>
      <c r="X9" s="25">
        <f>+[1]DEPURADO!L3+[1]DEPURADO!M3</f>
        <v>0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+[1]DEPURADO!L3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DEVUELTA</v>
      </c>
      <c r="AJ9" s="26"/>
      <c r="AK9" s="27"/>
    </row>
    <row r="10" spans="1:37" s="28" customFormat="1" x14ac:dyDescent="0.25">
      <c r="A10" s="17">
        <v>2</v>
      </c>
      <c r="B10" s="18" t="s">
        <v>44</v>
      </c>
      <c r="C10" s="17" t="str">
        <f>+[1]DEPURADO!A4</f>
        <v>FUNC37551</v>
      </c>
      <c r="D10" s="17">
        <f>+[1]DEPURADO!B4</f>
        <v>37551</v>
      </c>
      <c r="E10" s="19">
        <f>+[1]DEPURADO!C4</f>
        <v>42353</v>
      </c>
      <c r="F10" s="20">
        <f>+IF([1]DEPURADO!D4&gt;1,[1]DEPURADO!D4," ")</f>
        <v>42391</v>
      </c>
      <c r="G10" s="21">
        <f>[1]DEPURADO!F4</f>
        <v>123325</v>
      </c>
      <c r="H10" s="22">
        <v>0</v>
      </c>
      <c r="I10" s="22">
        <f>+[1]DEPURADO!N4+[1]DEPURADO!O4</f>
        <v>0</v>
      </c>
      <c r="J10" s="22">
        <f>+[1]DEPURADO!S4</f>
        <v>0</v>
      </c>
      <c r="K10" s="23">
        <f>+[1]DEPURADO!Q4+[1]DEPURADO!R4</f>
        <v>123325</v>
      </c>
      <c r="L10" s="22">
        <v>0</v>
      </c>
      <c r="M10" s="22">
        <v>0</v>
      </c>
      <c r="N10" s="22">
        <f>+SUM(J10:M10)</f>
        <v>123325</v>
      </c>
      <c r="O10" s="22">
        <f>+G10-I10-N10</f>
        <v>0</v>
      </c>
      <c r="P10" s="18">
        <f>IF([1]DEPURADO!I4&gt;1,0,[1]DEPURADO!B4)</f>
        <v>37551</v>
      </c>
      <c r="Q10" s="24">
        <f>+IF(P10&gt;0,G10,0)</f>
        <v>123325</v>
      </c>
      <c r="R10" s="25">
        <f>IF(P10=0,G10,0)</f>
        <v>0</v>
      </c>
      <c r="S10" s="25">
        <f>+[1]DEPURADO!K4</f>
        <v>0</v>
      </c>
      <c r="T10" s="17" t="s">
        <v>45</v>
      </c>
      <c r="U10" s="25">
        <f>+[1]DEPURADO!J4</f>
        <v>0</v>
      </c>
      <c r="V10" s="24"/>
      <c r="W10" s="17" t="s">
        <v>45</v>
      </c>
      <c r="X10" s="25">
        <f>+[1]DEPURADO!L4+[1]DEPURADO!M4</f>
        <v>0</v>
      </c>
      <c r="Y10" s="17" t="s">
        <v>45</v>
      </c>
      <c r="Z10" s="25">
        <f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+[1]DEPURADO!L4</f>
        <v>0</v>
      </c>
      <c r="AF10" s="24">
        <v>0</v>
      </c>
      <c r="AG10" s="24">
        <f>+G10-I10-N10-R10-Z10-AC10-AE10-S10-U10</f>
        <v>0</v>
      </c>
      <c r="AH10" s="24">
        <v>0</v>
      </c>
      <c r="AI10" s="24" t="str">
        <f>+[1]DEPURADO!G4</f>
        <v>CANCELADO</v>
      </c>
      <c r="AJ10" s="26"/>
      <c r="AK10" s="27"/>
    </row>
    <row r="11" spans="1:37" s="28" customFormat="1" x14ac:dyDescent="0.25">
      <c r="A11" s="17">
        <v>3</v>
      </c>
      <c r="B11" s="18" t="s">
        <v>44</v>
      </c>
      <c r="C11" s="17" t="str">
        <f>+[1]DEPURADO!A5</f>
        <v>CNO12319</v>
      </c>
      <c r="D11" s="17">
        <f>+[1]DEPURADO!B5</f>
        <v>2319</v>
      </c>
      <c r="E11" s="19">
        <f>+[1]DEPURADO!C5</f>
        <v>43307</v>
      </c>
      <c r="F11" s="20">
        <f>+IF([1]DEPURADO!D5&gt;1,[1]DEPURADO!D5," ")</f>
        <v>43385</v>
      </c>
      <c r="G11" s="21">
        <f>[1]DEPURADO!F5</f>
        <v>378441</v>
      </c>
      <c r="H11" s="22">
        <v>0</v>
      </c>
      <c r="I11" s="22">
        <f>+[1]DEPURADO!N5+[1]DEPURADO!O5</f>
        <v>0</v>
      </c>
      <c r="J11" s="22">
        <f>+[1]DEPURADO!S5</f>
        <v>0</v>
      </c>
      <c r="K11" s="23">
        <f>+[1]DEPURADO!Q5+[1]DEPURADO!R5</f>
        <v>378441</v>
      </c>
      <c r="L11" s="22">
        <v>0</v>
      </c>
      <c r="M11" s="22">
        <v>0</v>
      </c>
      <c r="N11" s="22">
        <f>+SUM(J11:M11)</f>
        <v>378441</v>
      </c>
      <c r="O11" s="22">
        <f>+G11-I11-N11</f>
        <v>0</v>
      </c>
      <c r="P11" s="18">
        <f>IF([1]DEPURADO!I5&gt;1,0,[1]DEPURADO!B5)</f>
        <v>2319</v>
      </c>
      <c r="Q11" s="24">
        <f>+IF(P11&gt;0,G11,0)</f>
        <v>378441</v>
      </c>
      <c r="R11" s="25">
        <f>IF(P11=0,G11,0)</f>
        <v>0</v>
      </c>
      <c r="S11" s="25">
        <f>+[1]DEPURADO!K5</f>
        <v>0</v>
      </c>
      <c r="T11" s="17" t="s">
        <v>45</v>
      </c>
      <c r="U11" s="25">
        <f>+[1]DEPURADO!J5</f>
        <v>0</v>
      </c>
      <c r="V11" s="24"/>
      <c r="W11" s="17" t="s">
        <v>45</v>
      </c>
      <c r="X11" s="25">
        <f>+[1]DEPURADO!L5+[1]DEPURADO!M5</f>
        <v>0</v>
      </c>
      <c r="Y11" s="17" t="s">
        <v>45</v>
      </c>
      <c r="Z11" s="25">
        <f>+X11-AE11+IF(X11-AE11&lt;-1,-X11+AE11,0)</f>
        <v>0</v>
      </c>
      <c r="AA11" s="25"/>
      <c r="AB11" s="25">
        <v>0</v>
      </c>
      <c r="AC11" s="25">
        <v>0</v>
      </c>
      <c r="AD11" s="24"/>
      <c r="AE11" s="24">
        <f>+[1]DEPURADO!L5</f>
        <v>0</v>
      </c>
      <c r="AF11" s="24">
        <v>0</v>
      </c>
      <c r="AG11" s="24">
        <f>+G11-I11-N11-R11-Z11-AC11-AE11-S11-U11</f>
        <v>0</v>
      </c>
      <c r="AH11" s="24">
        <v>0</v>
      </c>
      <c r="AI11" s="24" t="str">
        <f>+[1]DEPURADO!G5</f>
        <v>CANCELADO</v>
      </c>
      <c r="AJ11" s="26"/>
      <c r="AK11" s="27"/>
    </row>
    <row r="12" spans="1:37" s="28" customFormat="1" x14ac:dyDescent="0.25">
      <c r="A12" s="17">
        <v>4</v>
      </c>
      <c r="B12" s="18" t="s">
        <v>44</v>
      </c>
      <c r="C12" s="17" t="str">
        <f>+[1]DEPURADO!A6</f>
        <v>CNO12877</v>
      </c>
      <c r="D12" s="17">
        <f>+[1]DEPURADO!B6</f>
        <v>2877</v>
      </c>
      <c r="E12" s="19">
        <f>+[1]DEPURADO!C6</f>
        <v>43315</v>
      </c>
      <c r="F12" s="20">
        <f>+IF([1]DEPURADO!D6&gt;1,[1]DEPURADO!D6," ")</f>
        <v>43385</v>
      </c>
      <c r="G12" s="21">
        <f>[1]DEPURADO!F6</f>
        <v>126147</v>
      </c>
      <c r="H12" s="22">
        <v>0</v>
      </c>
      <c r="I12" s="22">
        <f>+[1]DEPURADO!N6+[1]DEPURADO!O6</f>
        <v>0</v>
      </c>
      <c r="J12" s="22">
        <f>+[1]DEPURADO!S6</f>
        <v>0</v>
      </c>
      <c r="K12" s="23">
        <f>+[1]DEPURADO!Q6+[1]DEPURADO!R6</f>
        <v>126147</v>
      </c>
      <c r="L12" s="22">
        <v>0</v>
      </c>
      <c r="M12" s="22">
        <v>0</v>
      </c>
      <c r="N12" s="22">
        <f>+SUM(J12:M12)</f>
        <v>126147</v>
      </c>
      <c r="O12" s="22">
        <f>+G12-I12-N12</f>
        <v>0</v>
      </c>
      <c r="P12" s="18">
        <f>IF([1]DEPURADO!I6&gt;1,0,[1]DEPURADO!B6)</f>
        <v>2877</v>
      </c>
      <c r="Q12" s="24">
        <f>+IF(P12&gt;0,G12,0)</f>
        <v>126147</v>
      </c>
      <c r="R12" s="25">
        <f>IF(P12=0,G12,0)</f>
        <v>0</v>
      </c>
      <c r="S12" s="25">
        <f>+[1]DEPURADO!K6</f>
        <v>0</v>
      </c>
      <c r="T12" s="17" t="s">
        <v>45</v>
      </c>
      <c r="U12" s="25">
        <f>+[1]DEPURADO!J6</f>
        <v>0</v>
      </c>
      <c r="V12" s="24"/>
      <c r="W12" s="17" t="s">
        <v>45</v>
      </c>
      <c r="X12" s="25">
        <f>+[1]DEPURADO!L6+[1]DEPURADO!M6</f>
        <v>0</v>
      </c>
      <c r="Y12" s="17" t="s">
        <v>45</v>
      </c>
      <c r="Z12" s="25">
        <f>+X12-AE12+IF(X12-AE12&lt;-1,-X12+AE12,0)</f>
        <v>0</v>
      </c>
      <c r="AA12" s="25"/>
      <c r="AB12" s="25">
        <v>0</v>
      </c>
      <c r="AC12" s="25">
        <v>0</v>
      </c>
      <c r="AD12" s="24"/>
      <c r="AE12" s="24">
        <f>+[1]DEPURADO!L6</f>
        <v>0</v>
      </c>
      <c r="AF12" s="24">
        <v>0</v>
      </c>
      <c r="AG12" s="24">
        <f>+G12-I12-N12-R12-Z12-AC12-AE12-S12-U12</f>
        <v>0</v>
      </c>
      <c r="AH12" s="24">
        <v>0</v>
      </c>
      <c r="AI12" s="24" t="str">
        <f>+[1]DEPURADO!G6</f>
        <v>CANCELADO</v>
      </c>
      <c r="AJ12" s="26"/>
      <c r="AK12" s="27"/>
    </row>
    <row r="13" spans="1:37" x14ac:dyDescent="0.25">
      <c r="A13" s="43" t="s">
        <v>46</v>
      </c>
      <c r="B13" s="43"/>
      <c r="C13" s="43"/>
      <c r="D13" s="43"/>
      <c r="E13" s="43"/>
      <c r="F13" s="43"/>
      <c r="G13" s="29">
        <f t="shared" ref="G13:O13" si="0">SUM(G9:G12)</f>
        <v>4174934</v>
      </c>
      <c r="H13" s="29">
        <f t="shared" si="0"/>
        <v>0</v>
      </c>
      <c r="I13" s="29">
        <f t="shared" si="0"/>
        <v>0</v>
      </c>
      <c r="J13" s="29">
        <f t="shared" si="0"/>
        <v>0</v>
      </c>
      <c r="K13" s="29">
        <f t="shared" si="0"/>
        <v>627913</v>
      </c>
      <c r="L13" s="29">
        <f t="shared" si="0"/>
        <v>0</v>
      </c>
      <c r="M13" s="29">
        <f t="shared" si="0"/>
        <v>0</v>
      </c>
      <c r="N13" s="29">
        <f t="shared" si="0"/>
        <v>627913</v>
      </c>
      <c r="O13" s="29">
        <f t="shared" si="0"/>
        <v>3547021</v>
      </c>
      <c r="P13" s="29"/>
      <c r="Q13" s="29">
        <f>SUM(Q9:Q12)</f>
        <v>4174934</v>
      </c>
      <c r="R13" s="29">
        <f>SUM(R9:R12)</f>
        <v>0</v>
      </c>
      <c r="S13" s="29">
        <f>SUM(S9:S12)</f>
        <v>3547021</v>
      </c>
      <c r="T13" s="30"/>
      <c r="U13" s="29">
        <f>SUM(U9:U12)</f>
        <v>0</v>
      </c>
      <c r="V13" s="30"/>
      <c r="W13" s="30"/>
      <c r="X13" s="29">
        <f>SUM(X9:X12)</f>
        <v>0</v>
      </c>
      <c r="Y13" s="30"/>
      <c r="Z13" s="29">
        <f t="shared" ref="Z13:AG13" si="1">SUM(Z9:Z12)</f>
        <v>0</v>
      </c>
      <c r="AA13" s="29">
        <f t="shared" si="1"/>
        <v>0</v>
      </c>
      <c r="AB13" s="29">
        <f t="shared" si="1"/>
        <v>0</v>
      </c>
      <c r="AC13" s="29">
        <f t="shared" si="1"/>
        <v>0</v>
      </c>
      <c r="AD13" s="29">
        <f t="shared" si="1"/>
        <v>0</v>
      </c>
      <c r="AE13" s="29">
        <f t="shared" si="1"/>
        <v>0</v>
      </c>
      <c r="AF13" s="29">
        <f t="shared" si="1"/>
        <v>0</v>
      </c>
      <c r="AG13" s="29">
        <f t="shared" si="1"/>
        <v>0</v>
      </c>
      <c r="AH13" s="31"/>
    </row>
    <row r="16" spans="1:37" x14ac:dyDescent="0.25">
      <c r="B16" s="32" t="s">
        <v>47</v>
      </c>
      <c r="C16" s="33"/>
      <c r="D16" s="34"/>
      <c r="E16" s="33"/>
    </row>
    <row r="17" spans="2:5" x14ac:dyDescent="0.25">
      <c r="B17" s="33"/>
      <c r="C17" s="34"/>
      <c r="D17" s="33"/>
      <c r="E17" s="33"/>
    </row>
    <row r="18" spans="2:5" x14ac:dyDescent="0.25">
      <c r="B18" s="32" t="s">
        <v>48</v>
      </c>
      <c r="C18" s="33"/>
      <c r="D18" s="35" t="str">
        <f>+[1]ACTA!C9</f>
        <v>LUISA MATUTE ROMERO</v>
      </c>
      <c r="E18" s="33"/>
    </row>
    <row r="19" spans="2:5" x14ac:dyDescent="0.25">
      <c r="B19" s="32" t="s">
        <v>49</v>
      </c>
      <c r="C19" s="33"/>
      <c r="D19" s="36">
        <f ca="1">TODAY()</f>
        <v>44399</v>
      </c>
      <c r="E19" s="33"/>
    </row>
    <row r="21" spans="2:5" x14ac:dyDescent="0.25">
      <c r="B21" s="32" t="s">
        <v>50</v>
      </c>
      <c r="D21" t="str">
        <f>+[1]ACTA!H9</f>
        <v>JANETH CALDAS ROBAYO</v>
      </c>
    </row>
  </sheetData>
  <mergeCells count="3">
    <mergeCell ref="A7:O7"/>
    <mergeCell ref="P7:AG7"/>
    <mergeCell ref="A13:F13"/>
  </mergeCells>
  <dataValidations count="2">
    <dataValidation type="custom" allowBlank="1" showInputMessage="1" showErrorMessage="1" sqref="AG9:AG12 F9:F12 L9:O12 X9:X12 AE9:AE12 AI9:AI12 Z9:Z12 Q9:Q12" xr:uid="{29A02A66-B9E5-4820-A3FF-2F7FCFF29C65}">
      <formula1>0</formula1>
    </dataValidation>
    <dataValidation type="custom" allowBlank="1" showInputMessage="1" showErrorMessage="1" sqref="M6" xr:uid="{B7F1C3DA-8E0C-44CB-91B0-AC2CE949F8D6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2021-07-08T19:46:25Z</dcterms:created>
  <dcterms:modified xsi:type="dcterms:W3CDTF">2021-07-22T13:26:19Z</dcterms:modified>
</cp:coreProperties>
</file>