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lmatute_mutualser_org/Documents/PROCESO CONCILIACION CARTERA 2021/NACIONALES/IPS CAMBIA TU VIDA/"/>
    </mc:Choice>
  </mc:AlternateContent>
  <xr:revisionPtr revIDLastSave="0" documentId="8_{3E8733B0-06D0-412A-A257-BB0AE555FA8C}" xr6:coauthVersionLast="46" xr6:coauthVersionMax="46" xr10:uidLastSave="{00000000-0000-0000-0000-000000000000}"/>
  <bookViews>
    <workbookView xWindow="-120" yWindow="-120" windowWidth="20730" windowHeight="11160" xr2:uid="{7AE23072-13EC-4930-B312-EEDEF6081FEE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D20" i="1"/>
  <c r="D19" i="1"/>
  <c r="AF14" i="1"/>
  <c r="AD14" i="1"/>
  <c r="AC14" i="1"/>
  <c r="AB14" i="1"/>
  <c r="AA14" i="1"/>
  <c r="M14" i="1"/>
  <c r="L14" i="1"/>
  <c r="AI13" i="1"/>
  <c r="AE13" i="1"/>
  <c r="X13" i="1"/>
  <c r="Z13" i="1" s="1"/>
  <c r="U13" i="1"/>
  <c r="S13" i="1"/>
  <c r="P13" i="1"/>
  <c r="R13" i="1" s="1"/>
  <c r="K13" i="1"/>
  <c r="J13" i="1"/>
  <c r="N13" i="1" s="1"/>
  <c r="I13" i="1"/>
  <c r="H13" i="1"/>
  <c r="G13" i="1"/>
  <c r="F13" i="1"/>
  <c r="E13" i="1"/>
  <c r="D13" i="1"/>
  <c r="C13" i="1"/>
  <c r="AI12" i="1"/>
  <c r="AE12" i="1"/>
  <c r="X12" i="1"/>
  <c r="Z12" i="1" s="1"/>
  <c r="U12" i="1"/>
  <c r="S12" i="1"/>
  <c r="R12" i="1"/>
  <c r="P12" i="1"/>
  <c r="K12" i="1"/>
  <c r="N12" i="1" s="1"/>
  <c r="J12" i="1"/>
  <c r="I12" i="1"/>
  <c r="H12" i="1"/>
  <c r="G12" i="1"/>
  <c r="O12" i="1" s="1"/>
  <c r="F12" i="1"/>
  <c r="E12" i="1"/>
  <c r="D12" i="1"/>
  <c r="C12" i="1"/>
  <c r="AI11" i="1"/>
  <c r="AE11" i="1"/>
  <c r="Z11" i="1"/>
  <c r="X11" i="1"/>
  <c r="U11" i="1"/>
  <c r="S11" i="1"/>
  <c r="R11" i="1"/>
  <c r="P11" i="1"/>
  <c r="N11" i="1"/>
  <c r="K11" i="1"/>
  <c r="J11" i="1"/>
  <c r="I11" i="1"/>
  <c r="H11" i="1"/>
  <c r="G11" i="1"/>
  <c r="AG11" i="1" s="1"/>
  <c r="F11" i="1"/>
  <c r="E11" i="1"/>
  <c r="D11" i="1"/>
  <c r="C11" i="1"/>
  <c r="AI10" i="1"/>
  <c r="AE10" i="1"/>
  <c r="Z10" i="1" s="1"/>
  <c r="X10" i="1"/>
  <c r="U10" i="1"/>
  <c r="S10" i="1"/>
  <c r="R10" i="1"/>
  <c r="P10" i="1"/>
  <c r="Q10" i="1" s="1"/>
  <c r="N10" i="1"/>
  <c r="K10" i="1"/>
  <c r="J10" i="1"/>
  <c r="I10" i="1"/>
  <c r="H10" i="1"/>
  <c r="G10" i="1"/>
  <c r="F10" i="1"/>
  <c r="E10" i="1"/>
  <c r="D10" i="1"/>
  <c r="C10" i="1"/>
  <c r="AI9" i="1"/>
  <c r="AE9" i="1"/>
  <c r="AE14" i="1" s="1"/>
  <c r="X9" i="1"/>
  <c r="Z9" i="1" s="1"/>
  <c r="Z14" i="1" s="1"/>
  <c r="U9" i="1"/>
  <c r="U14" i="1" s="1"/>
  <c r="S9" i="1"/>
  <c r="S14" i="1" s="1"/>
  <c r="P9" i="1"/>
  <c r="R9" i="1" s="1"/>
  <c r="R14" i="1" s="1"/>
  <c r="K9" i="1"/>
  <c r="K14" i="1" s="1"/>
  <c r="J9" i="1"/>
  <c r="N9" i="1" s="1"/>
  <c r="I9" i="1"/>
  <c r="I14" i="1" s="1"/>
  <c r="H9" i="1"/>
  <c r="H14" i="1" s="1"/>
  <c r="G9" i="1"/>
  <c r="G14" i="1" s="1"/>
  <c r="F9" i="1"/>
  <c r="E9" i="1"/>
  <c r="D9" i="1"/>
  <c r="C9" i="1"/>
  <c r="E4" i="1"/>
  <c r="B3" i="1"/>
  <c r="N14" i="1" l="1"/>
  <c r="AG9" i="1"/>
  <c r="AG10" i="1"/>
  <c r="AG13" i="1"/>
  <c r="O9" i="1"/>
  <c r="Q11" i="1"/>
  <c r="AG12" i="1"/>
  <c r="O13" i="1"/>
  <c r="X14" i="1"/>
  <c r="O10" i="1"/>
  <c r="Q12" i="1"/>
  <c r="Q9" i="1"/>
  <c r="Q14" i="1" s="1"/>
  <c r="O11" i="1"/>
  <c r="Q13" i="1"/>
  <c r="J14" i="1"/>
  <c r="AG14" i="1" l="1"/>
  <c r="O14" i="1"/>
  <c r="E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tc={381DA786-B11A-47F9-B21B-43F43397FE22}</author>
    <author>tc={278917B6-59DB-4573-A835-A8081472D07A}</author>
    <author>tc={02888986-0B70-4594-B08C-54526FF69AF2}</author>
    <author>tc={F3DA5D93-B392-4482-B121-0F8EA07E8293}</author>
    <author>tc={147B4010-36C5-4B8E-9C9E-47A82D2B9D7A}</author>
    <author>tc={544C4E1D-9D57-4BBC-B569-FC4A7A671823}</author>
  </authors>
  <commentList>
    <comment ref="H8" authorId="0" shapeId="0" xr:uid="{6E600FB1-1375-4125-A90D-7797720B6670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381DA786-B11A-47F9-B21B-43F43397FE2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278917B6-59DB-4573-A835-A8081472D07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02888986-0B70-4594-B08C-54526FF69AF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F3DA5D93-B392-4482-B121-0F8EA07E829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147B4010-36C5-4B8E-9C9E-47A82D2B9D7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544C4E1D-9D57-4BBC-B569-FC4A7A67182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<sst xmlns="http://schemas.openxmlformats.org/spreadsheetml/2006/main" count="69" uniqueCount="51">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</sst>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B499793A-4259-48C1-9AF1-9CAC755A1AE3}"/>
    <cellStyle name="Normal 4" xfId="3" xr:uid="{4876109A-419C-4027-B84F-C9DBFC2C6B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MULADOR%20DE%20CONCILIACION%20(2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>
        <row r="3">
          <cell r="A3" t="str">
            <v>FE76</v>
          </cell>
          <cell r="B3">
            <v>76</v>
          </cell>
          <cell r="C3">
            <v>43899</v>
          </cell>
          <cell r="D3">
            <v>44216</v>
          </cell>
          <cell r="F3">
            <v>23120393</v>
          </cell>
          <cell r="G3" t="str">
            <v>CANCELADA</v>
          </cell>
          <cell r="L3">
            <v>0</v>
          </cell>
          <cell r="Q3">
            <v>23120393</v>
          </cell>
        </row>
        <row r="4">
          <cell r="A4" t="str">
            <v>FE77</v>
          </cell>
          <cell r="B4">
            <v>77</v>
          </cell>
          <cell r="C4">
            <v>43899</v>
          </cell>
          <cell r="D4">
            <v>44216</v>
          </cell>
          <cell r="F4">
            <v>19631700</v>
          </cell>
          <cell r="G4" t="str">
            <v>GLOSA POR CONCILIAR</v>
          </cell>
          <cell r="L4">
            <v>2352000</v>
          </cell>
          <cell r="Q4">
            <v>17279700</v>
          </cell>
        </row>
        <row r="5">
          <cell r="A5" t="str">
            <v>FE78</v>
          </cell>
          <cell r="B5">
            <v>78</v>
          </cell>
          <cell r="C5">
            <v>43973</v>
          </cell>
          <cell r="D5">
            <v>44216</v>
          </cell>
          <cell r="F5">
            <v>8689388</v>
          </cell>
          <cell r="G5" t="str">
            <v>CANCELADA</v>
          </cell>
          <cell r="L5">
            <v>0</v>
          </cell>
          <cell r="Q5">
            <v>8689388</v>
          </cell>
        </row>
        <row r="6">
          <cell r="A6" t="str">
            <v>FE79</v>
          </cell>
          <cell r="B6">
            <v>79</v>
          </cell>
          <cell r="C6">
            <v>43973</v>
          </cell>
          <cell r="D6">
            <v>44216</v>
          </cell>
          <cell r="F6">
            <v>31143454</v>
          </cell>
          <cell r="G6" t="str">
            <v>GLOSA POR CONCILIAR</v>
          </cell>
          <cell r="L6">
            <v>15443200</v>
          </cell>
          <cell r="Q6">
            <v>15700254</v>
          </cell>
        </row>
        <row r="7">
          <cell r="A7" t="str">
            <v>FE80</v>
          </cell>
          <cell r="B7">
            <v>80</v>
          </cell>
          <cell r="C7">
            <v>43956</v>
          </cell>
          <cell r="D7">
            <v>44228</v>
          </cell>
          <cell r="F7">
            <v>19756704</v>
          </cell>
          <cell r="G7" t="str">
            <v>CANCELADA</v>
          </cell>
          <cell r="L7">
            <v>0</v>
          </cell>
          <cell r="Q7">
            <v>19756704</v>
          </cell>
        </row>
      </sheetData>
      <sheetData sheetId="2"/>
      <sheetData sheetId="3">
        <row r="6">
          <cell r="H6" t="str">
            <v>CAMBIA TU VIDA IPS SAS</v>
          </cell>
        </row>
        <row r="9">
          <cell r="C9" t="str">
            <v>LUISA FERNANDA MATUTE ROMERO</v>
          </cell>
          <cell r="H9" t="str">
            <v>JESUS USTA PACHECO</v>
          </cell>
        </row>
        <row r="16">
          <cell r="F16">
            <v>43973</v>
          </cell>
        </row>
        <row r="70">
          <cell r="F70">
            <v>44267</v>
          </cell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B85D75EF-412F-4742-A991-39127DECC2F3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B85D75EF-412F-4742-A991-39127DECC2F3}" id="{381DA786-B11A-47F9-B21B-43F43397FE22}">
    <text>SUAMTORIA DE GIRO DIRECTO Y ESFUERZO PROPIO</text>
  </threadedComment>
  <threadedComment ref="K8" dT="2020-08-04T16:00:44.11" personId="{B85D75EF-412F-4742-A991-39127DECC2F3}" id="{278917B6-59DB-4573-A835-A8081472D07A}">
    <text>SUMATORIA DE PAGOS (DESCUENTOS ,TESORERIA,EMBARGOS)</text>
  </threadedComment>
  <threadedComment ref="R8" dT="2020-08-04T15:59:07.94" personId="{B85D75EF-412F-4742-A991-39127DECC2F3}" id="{02888986-0B70-4594-B08C-54526FF69AF2}">
    <text>SUMATORIA DE VALORES (PRESCRITAS SALDO DE FACTURAS DE CONTRATO LIQUIDADOS Y OTROS CONCEPTOS (N/A NO RADICADAS)</text>
  </threadedComment>
  <threadedComment ref="X8" dT="2020-08-04T15:55:33.73" personId="{B85D75EF-412F-4742-A991-39127DECC2F3}" id="{F3DA5D93-B392-4482-B121-0F8EA07E8293}">
    <text>SUMATORIA DE LOS VALORES DE GLOSAS LEGALIZADAS Y GLOSAS POR CONCILIAR</text>
  </threadedComment>
  <threadedComment ref="AC8" dT="2020-08-04T15:56:24.52" personId="{B85D75EF-412F-4742-A991-39127DECC2F3}" id="{147B4010-36C5-4B8E-9C9E-47A82D2B9D7A}">
    <text>VALRO INDIVIDUAL DE LA GLOSAS LEGALIZADA</text>
  </threadedComment>
  <threadedComment ref="AE8" dT="2020-08-04T15:56:04.49" personId="{B85D75EF-412F-4742-A991-39127DECC2F3}" id="{544C4E1D-9D57-4BBC-B569-FC4A7A671823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B1EAE-A263-4C04-83BD-830EF645C98B}">
  <sheetPr>
    <pageSetUpPr fitToPage="1"/>
  </sheetPr>
  <dimension ref="A1:AK22"/>
  <sheetViews>
    <sheetView tabSelected="1" topLeftCell="A7" zoomScaleNormal="100" workbookViewId="0">
      <selection activeCell="D9" sqref="D9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+[1]ACTA!H6</f>
        <v>CAMBIA TU VIDA IPS SAS</v>
      </c>
    </row>
    <row r="4" spans="1:37" x14ac:dyDescent="0.25">
      <c r="A4" s="1" t="s">
        <v>4</v>
      </c>
      <c r="E4" s="4">
        <f>+[1]ACTA!F16</f>
        <v>43973</v>
      </c>
    </row>
    <row r="5" spans="1:37" x14ac:dyDescent="0.25">
      <c r="A5" s="1" t="s">
        <v>5</v>
      </c>
      <c r="E5" s="4">
        <f ca="1">+[1]ACTA!F70</f>
        <v>44267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FE76</v>
      </c>
      <c r="D9" s="23">
        <f>+[1]DEPURADO!B3</f>
        <v>76</v>
      </c>
      <c r="E9" s="25">
        <f>+[1]DEPURADO!C3</f>
        <v>43899</v>
      </c>
      <c r="F9" s="26">
        <f>+IF([1]DEPURADO!D3&gt;1,[1]DEPURADO!D3," ")</f>
        <v>44216</v>
      </c>
      <c r="G9" s="27">
        <f>[1]DEPURADO!F3</f>
        <v>23120393</v>
      </c>
      <c r="H9" s="28">
        <f>+[1]DEPURADO!N3</f>
        <v>0</v>
      </c>
      <c r="I9" s="28">
        <f>+[1]DEPURADO!O3</f>
        <v>0</v>
      </c>
      <c r="J9" s="28">
        <f>+[1]DEPURADO!S3</f>
        <v>0</v>
      </c>
      <c r="K9" s="29">
        <f>+[1]DEPURADO!Q3+[1]DEPURADO!R3</f>
        <v>23120393</v>
      </c>
      <c r="L9" s="28">
        <v>0</v>
      </c>
      <c r="M9" s="28">
        <v>0</v>
      </c>
      <c r="N9" s="28">
        <f>+SUM(J9:M9)</f>
        <v>23120393</v>
      </c>
      <c r="O9" s="28">
        <f>+G9-I9-N9</f>
        <v>0</v>
      </c>
      <c r="P9" s="24">
        <f>IF([1]DEPURADO!I3&gt;1,0,[1]DEPURADO!B3)</f>
        <v>76</v>
      </c>
      <c r="Q9" s="30">
        <f>+IF(P9&gt;0,G9,0)</f>
        <v>23120393</v>
      </c>
      <c r="R9" s="31">
        <f>IF(P9=0,G9,0)</f>
        <v>0</v>
      </c>
      <c r="S9" s="31">
        <f>+[1]DEPURADO!K3</f>
        <v>0</v>
      </c>
      <c r="T9" s="23" t="s">
        <v>45</v>
      </c>
      <c r="U9" s="31">
        <f>+[1]DEPURADO!J3</f>
        <v>0</v>
      </c>
      <c r="V9" s="30"/>
      <c r="W9" s="23" t="s">
        <v>45</v>
      </c>
      <c r="X9" s="31">
        <f>+[1]DEPURADO!L3+[1]DEPURADO!M3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+[1]DEPURADO!L3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CANCELADA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tr">
        <f>+[1]DEPURADO!A4</f>
        <v>FE77</v>
      </c>
      <c r="D10" s="23">
        <f>+[1]DEPURADO!B4</f>
        <v>77</v>
      </c>
      <c r="E10" s="25">
        <f>+[1]DEPURADO!C4</f>
        <v>43899</v>
      </c>
      <c r="F10" s="26">
        <f>+IF([1]DEPURADO!D4&gt;1,[1]DEPURADO!D4," ")</f>
        <v>44216</v>
      </c>
      <c r="G10" s="27">
        <f>[1]DEPURADO!F4</f>
        <v>19631700</v>
      </c>
      <c r="H10" s="28">
        <f>+[1]DEPURADO!N4</f>
        <v>0</v>
      </c>
      <c r="I10" s="28">
        <f>+[1]DEPURADO!O4</f>
        <v>0</v>
      </c>
      <c r="J10" s="28">
        <f>+[1]DEPURADO!S4</f>
        <v>0</v>
      </c>
      <c r="K10" s="29">
        <f>+[1]DEPURADO!Q4+[1]DEPURADO!R4</f>
        <v>17279700</v>
      </c>
      <c r="L10" s="28">
        <v>0</v>
      </c>
      <c r="M10" s="28">
        <v>0</v>
      </c>
      <c r="N10" s="28">
        <f t="shared" ref="N10:N13" si="0">+SUM(J10:M10)</f>
        <v>17279700</v>
      </c>
      <c r="O10" s="28">
        <f t="shared" ref="O10:O13" si="1">+G10-I10-N10</f>
        <v>2352000</v>
      </c>
      <c r="P10" s="24">
        <f>IF([1]DEPURADO!I4&gt;1,0,[1]DEPURADO!B4)</f>
        <v>77</v>
      </c>
      <c r="Q10" s="30">
        <f t="shared" ref="Q10:Q13" si="2">+IF(P10&gt;0,G10,0)</f>
        <v>19631700</v>
      </c>
      <c r="R10" s="31">
        <f t="shared" ref="R10:R13" si="3">IF(P10=0,G10,0)</f>
        <v>0</v>
      </c>
      <c r="S10" s="31">
        <f>+[1]DEPURADO!K4</f>
        <v>0</v>
      </c>
      <c r="T10" s="23" t="s">
        <v>45</v>
      </c>
      <c r="U10" s="31">
        <f>+[1]DEPURADO!J4</f>
        <v>0</v>
      </c>
      <c r="V10" s="30"/>
      <c r="W10" s="23" t="s">
        <v>45</v>
      </c>
      <c r="X10" s="31">
        <f>+[1]DEPURADO!L4+[1]DEPURADO!M4</f>
        <v>2352000</v>
      </c>
      <c r="Y10" s="23" t="s">
        <v>45</v>
      </c>
      <c r="Z10" s="31">
        <f t="shared" ref="Z10:Z13" si="4"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+[1]DEPURADO!L4</f>
        <v>2352000</v>
      </c>
      <c r="AF10" s="30">
        <v>0</v>
      </c>
      <c r="AG10" s="30">
        <f t="shared" ref="AG10:AG13" si="5">+G10-I10-N10-R10-Z10-AC10-AE10-S10-U10</f>
        <v>0</v>
      </c>
      <c r="AH10" s="30">
        <v>1</v>
      </c>
      <c r="AI10" s="30" t="str">
        <f>+[1]DEPURADO!G4</f>
        <v>GLOSA POR CONCILIAR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tr">
        <f>+[1]DEPURADO!A5</f>
        <v>FE78</v>
      </c>
      <c r="D11" s="23">
        <f>+[1]DEPURADO!B5</f>
        <v>78</v>
      </c>
      <c r="E11" s="25">
        <f>+[1]DEPURADO!C5</f>
        <v>43973</v>
      </c>
      <c r="F11" s="26">
        <f>+IF([1]DEPURADO!D5&gt;1,[1]DEPURADO!D5," ")</f>
        <v>44216</v>
      </c>
      <c r="G11" s="27">
        <f>[1]DEPURADO!F5</f>
        <v>8689388</v>
      </c>
      <c r="H11" s="28">
        <f>+[1]DEPURADO!N5</f>
        <v>0</v>
      </c>
      <c r="I11" s="28">
        <f>+[1]DEPURADO!O5</f>
        <v>0</v>
      </c>
      <c r="J11" s="28">
        <f>+[1]DEPURADO!S5</f>
        <v>0</v>
      </c>
      <c r="K11" s="29">
        <f>+[1]DEPURADO!Q5+[1]DEPURADO!R5</f>
        <v>8689388</v>
      </c>
      <c r="L11" s="28">
        <v>0</v>
      </c>
      <c r="M11" s="28">
        <v>0</v>
      </c>
      <c r="N11" s="28">
        <f t="shared" si="0"/>
        <v>8689388</v>
      </c>
      <c r="O11" s="28">
        <f t="shared" si="1"/>
        <v>0</v>
      </c>
      <c r="P11" s="24">
        <f>IF([1]DEPURADO!I5&gt;1,0,[1]DEPURADO!B5)</f>
        <v>78</v>
      </c>
      <c r="Q11" s="30">
        <f t="shared" si="2"/>
        <v>8689388</v>
      </c>
      <c r="R11" s="31">
        <f t="shared" si="3"/>
        <v>0</v>
      </c>
      <c r="S11" s="31">
        <f>+[1]DEPURADO!K5</f>
        <v>0</v>
      </c>
      <c r="T11" s="23" t="s">
        <v>45</v>
      </c>
      <c r="U11" s="31">
        <f>+[1]DEPURADO!J5</f>
        <v>0</v>
      </c>
      <c r="V11" s="30"/>
      <c r="W11" s="23" t="s">
        <v>45</v>
      </c>
      <c r="X11" s="31">
        <f>+[1]DEPURADO!L5+[1]DEPURADO!M5</f>
        <v>0</v>
      </c>
      <c r="Y11" s="23" t="s">
        <v>45</v>
      </c>
      <c r="Z11" s="31">
        <f t="shared" si="4"/>
        <v>0</v>
      </c>
      <c r="AA11" s="31"/>
      <c r="AB11" s="31">
        <v>0</v>
      </c>
      <c r="AC11" s="31">
        <v>0</v>
      </c>
      <c r="AD11" s="30"/>
      <c r="AE11" s="30">
        <f>+[1]DEPURADO!L5</f>
        <v>0</v>
      </c>
      <c r="AF11" s="30">
        <v>0</v>
      </c>
      <c r="AG11" s="30">
        <f t="shared" si="5"/>
        <v>0</v>
      </c>
      <c r="AH11" s="30">
        <v>2</v>
      </c>
      <c r="AI11" s="30" t="str">
        <f>+[1]DEPURADO!G5</f>
        <v>CANCELADA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tr">
        <f>+[1]DEPURADO!A6</f>
        <v>FE79</v>
      </c>
      <c r="D12" s="23">
        <f>+[1]DEPURADO!B6</f>
        <v>79</v>
      </c>
      <c r="E12" s="25">
        <f>+[1]DEPURADO!C6</f>
        <v>43973</v>
      </c>
      <c r="F12" s="26">
        <f>+IF([1]DEPURADO!D6&gt;1,[1]DEPURADO!D6," ")</f>
        <v>44216</v>
      </c>
      <c r="G12" s="27">
        <f>[1]DEPURADO!F6</f>
        <v>31143454</v>
      </c>
      <c r="H12" s="28">
        <f>+[1]DEPURADO!N6</f>
        <v>0</v>
      </c>
      <c r="I12" s="28">
        <f>+[1]DEPURADO!O6</f>
        <v>0</v>
      </c>
      <c r="J12" s="28">
        <f>+[1]DEPURADO!S6</f>
        <v>0</v>
      </c>
      <c r="K12" s="29">
        <f>+[1]DEPURADO!Q6+[1]DEPURADO!R6</f>
        <v>15700254</v>
      </c>
      <c r="L12" s="28">
        <v>0</v>
      </c>
      <c r="M12" s="28">
        <v>0</v>
      </c>
      <c r="N12" s="28">
        <f t="shared" si="0"/>
        <v>15700254</v>
      </c>
      <c r="O12" s="28">
        <f t="shared" si="1"/>
        <v>15443200</v>
      </c>
      <c r="P12" s="24">
        <f>IF([1]DEPURADO!I6&gt;1,0,[1]DEPURADO!B6)</f>
        <v>79</v>
      </c>
      <c r="Q12" s="30">
        <f t="shared" si="2"/>
        <v>31143454</v>
      </c>
      <c r="R12" s="31">
        <f t="shared" si="3"/>
        <v>0</v>
      </c>
      <c r="S12" s="31">
        <f>+[1]DEPURADO!K6</f>
        <v>0</v>
      </c>
      <c r="T12" s="23" t="s">
        <v>45</v>
      </c>
      <c r="U12" s="31">
        <f>+[1]DEPURADO!J6</f>
        <v>0</v>
      </c>
      <c r="V12" s="30"/>
      <c r="W12" s="23" t="s">
        <v>45</v>
      </c>
      <c r="X12" s="31">
        <f>+[1]DEPURADO!L6+[1]DEPURADO!M6</f>
        <v>15443200</v>
      </c>
      <c r="Y12" s="23" t="s">
        <v>45</v>
      </c>
      <c r="Z12" s="31">
        <f t="shared" si="4"/>
        <v>0</v>
      </c>
      <c r="AA12" s="31"/>
      <c r="AB12" s="31">
        <v>0</v>
      </c>
      <c r="AC12" s="31">
        <v>0</v>
      </c>
      <c r="AD12" s="30"/>
      <c r="AE12" s="30">
        <f>+[1]DEPURADO!L6</f>
        <v>15443200</v>
      </c>
      <c r="AF12" s="30">
        <v>0</v>
      </c>
      <c r="AG12" s="30">
        <f t="shared" si="5"/>
        <v>0</v>
      </c>
      <c r="AH12" s="30">
        <v>3</v>
      </c>
      <c r="AI12" s="30" t="str">
        <f>+[1]DEPURADO!G6</f>
        <v>GLOSA POR CONCILIAR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tr">
        <f>+[1]DEPURADO!A7</f>
        <v>FE80</v>
      </c>
      <c r="D13" s="23">
        <f>+[1]DEPURADO!B7</f>
        <v>80</v>
      </c>
      <c r="E13" s="25">
        <f>+[1]DEPURADO!C7</f>
        <v>43956</v>
      </c>
      <c r="F13" s="26">
        <f>+IF([1]DEPURADO!D7&gt;1,[1]DEPURADO!D7," ")</f>
        <v>44228</v>
      </c>
      <c r="G13" s="27">
        <f>[1]DEPURADO!F7</f>
        <v>19756704</v>
      </c>
      <c r="H13" s="28">
        <f>+[1]DEPURADO!N7</f>
        <v>0</v>
      </c>
      <c r="I13" s="28">
        <f>+[1]DEPURADO!O7</f>
        <v>0</v>
      </c>
      <c r="J13" s="28">
        <f>+[1]DEPURADO!S7</f>
        <v>0</v>
      </c>
      <c r="K13" s="29">
        <f>+[1]DEPURADO!Q7+[1]DEPURADO!R7</f>
        <v>19756704</v>
      </c>
      <c r="L13" s="28">
        <v>0</v>
      </c>
      <c r="M13" s="28">
        <v>0</v>
      </c>
      <c r="N13" s="28">
        <f t="shared" si="0"/>
        <v>19756704</v>
      </c>
      <c r="O13" s="28">
        <f t="shared" si="1"/>
        <v>0</v>
      </c>
      <c r="P13" s="24">
        <f>IF([1]DEPURADO!I7&gt;1,0,[1]DEPURADO!B7)</f>
        <v>80</v>
      </c>
      <c r="Q13" s="30">
        <f t="shared" si="2"/>
        <v>19756704</v>
      </c>
      <c r="R13" s="31">
        <f t="shared" si="3"/>
        <v>0</v>
      </c>
      <c r="S13" s="31">
        <f>+[1]DEPURADO!K7</f>
        <v>0</v>
      </c>
      <c r="T13" s="23" t="s">
        <v>45</v>
      </c>
      <c r="U13" s="31">
        <f>+[1]DEPURADO!J7</f>
        <v>0</v>
      </c>
      <c r="V13" s="30"/>
      <c r="W13" s="23" t="s">
        <v>45</v>
      </c>
      <c r="X13" s="31">
        <f>+[1]DEPURADO!L7+[1]DEPURADO!M7</f>
        <v>0</v>
      </c>
      <c r="Y13" s="23" t="s">
        <v>45</v>
      </c>
      <c r="Z13" s="31">
        <f t="shared" si="4"/>
        <v>0</v>
      </c>
      <c r="AA13" s="31"/>
      <c r="AB13" s="31">
        <v>0</v>
      </c>
      <c r="AC13" s="31">
        <v>0</v>
      </c>
      <c r="AD13" s="30"/>
      <c r="AE13" s="30">
        <f>+[1]DEPURADO!L7</f>
        <v>0</v>
      </c>
      <c r="AF13" s="30">
        <v>0</v>
      </c>
      <c r="AG13" s="30">
        <f t="shared" si="5"/>
        <v>0</v>
      </c>
      <c r="AH13" s="30">
        <v>4</v>
      </c>
      <c r="AI13" s="30" t="str">
        <f>+[1]DEPURADO!G7</f>
        <v>CANCELADA</v>
      </c>
      <c r="AJ13" s="32"/>
      <c r="AK13" s="33"/>
    </row>
    <row r="14" spans="1:37" x14ac:dyDescent="0.25">
      <c r="A14" s="35" t="s">
        <v>46</v>
      </c>
      <c r="B14" s="35"/>
      <c r="C14" s="35"/>
      <c r="D14" s="35"/>
      <c r="E14" s="35"/>
      <c r="F14" s="35"/>
      <c r="G14" s="36">
        <f>SUM(G9:G13)</f>
        <v>102341639</v>
      </c>
      <c r="H14" s="36">
        <f>SUM(H9:H13)</f>
        <v>0</v>
      </c>
      <c r="I14" s="36">
        <f>SUM(I9:I13)</f>
        <v>0</v>
      </c>
      <c r="J14" s="36">
        <f>SUM(J9:J13)</f>
        <v>0</v>
      </c>
      <c r="K14" s="36">
        <f>SUM(K9:K13)</f>
        <v>84546439</v>
      </c>
      <c r="L14" s="36">
        <f>SUM(L9:L13)</f>
        <v>0</v>
      </c>
      <c r="M14" s="36">
        <f>SUM(M9:M13)</f>
        <v>0</v>
      </c>
      <c r="N14" s="36">
        <f>SUM(N9:N13)</f>
        <v>84546439</v>
      </c>
      <c r="O14" s="36">
        <f>SUM(O9:O13)</f>
        <v>17795200</v>
      </c>
      <c r="P14" s="36"/>
      <c r="Q14" s="36">
        <f>SUM(Q9:Q13)</f>
        <v>102341639</v>
      </c>
      <c r="R14" s="36">
        <f>SUM(R9:R13)</f>
        <v>0</v>
      </c>
      <c r="S14" s="36">
        <f>SUM(S9:S13)</f>
        <v>0</v>
      </c>
      <c r="T14" s="37"/>
      <c r="U14" s="36">
        <f>SUM(U9:U13)</f>
        <v>0</v>
      </c>
      <c r="V14" s="37"/>
      <c r="W14" s="37"/>
      <c r="X14" s="36">
        <f>SUM(X9:X13)</f>
        <v>17795200</v>
      </c>
      <c r="Y14" s="37"/>
      <c r="Z14" s="36">
        <f>SUM(Z9:Z13)</f>
        <v>0</v>
      </c>
      <c r="AA14" s="36">
        <f>SUM(AA9:AA13)</f>
        <v>0</v>
      </c>
      <c r="AB14" s="36">
        <f>SUM(AB9:AB13)</f>
        <v>0</v>
      </c>
      <c r="AC14" s="36">
        <f>SUM(AC9:AC13)</f>
        <v>0</v>
      </c>
      <c r="AD14" s="36">
        <f>SUM(AD9:AD13)</f>
        <v>0</v>
      </c>
      <c r="AE14" s="36">
        <f>SUM(AE9:AE13)</f>
        <v>17795200</v>
      </c>
      <c r="AF14" s="36">
        <f>SUM(AF9:AF13)</f>
        <v>0</v>
      </c>
      <c r="AG14" s="36">
        <f>SUM(AG9:AG13)</f>
        <v>0</v>
      </c>
      <c r="AH14" s="38"/>
    </row>
    <row r="17" spans="2:5" x14ac:dyDescent="0.25">
      <c r="B17" s="39" t="s">
        <v>47</v>
      </c>
      <c r="C17" s="40"/>
      <c r="D17" s="41"/>
      <c r="E17" s="40"/>
    </row>
    <row r="18" spans="2:5" x14ac:dyDescent="0.25">
      <c r="B18" s="40"/>
      <c r="C18" s="41"/>
      <c r="D18" s="40"/>
      <c r="E18" s="40"/>
    </row>
    <row r="19" spans="2:5" x14ac:dyDescent="0.25">
      <c r="B19" s="39" t="s">
        <v>48</v>
      </c>
      <c r="C19" s="40"/>
      <c r="D19" s="42" t="str">
        <f>+[1]ACTA!C9</f>
        <v>LUISA FERNANDA MATUTE ROMERO</v>
      </c>
      <c r="E19" s="40"/>
    </row>
    <row r="20" spans="2:5" x14ac:dyDescent="0.25">
      <c r="B20" s="39" t="s">
        <v>49</v>
      </c>
      <c r="C20" s="40"/>
      <c r="D20" s="43">
        <f ca="1">TODAY()</f>
        <v>44267</v>
      </c>
      <c r="E20" s="40"/>
    </row>
    <row r="22" spans="2:5" x14ac:dyDescent="0.25">
      <c r="B22" s="39" t="s">
        <v>50</v>
      </c>
      <c r="D22" t="str">
        <f>+[1]ACTA!H9</f>
        <v>JESUS USTA PACHECO</v>
      </c>
    </row>
  </sheetData>
  <mergeCells count="3">
    <mergeCell ref="A7:O7"/>
    <mergeCell ref="P7:AG7"/>
    <mergeCell ref="A14:F14"/>
  </mergeCells>
  <dataValidations count="2">
    <dataValidation type="custom" allowBlank="1" showInputMessage="1" showErrorMessage="1" sqref="AG9:AG13 Z9:Z13 Q9:R13 AE9:AE13 X9:X13 L9:O13 F9:F13 AI9:AI13" xr:uid="{6FC2056F-BF52-4E91-9257-D185FF9EF193}">
      <formula1>0</formula1>
    </dataValidation>
    <dataValidation type="custom" allowBlank="1" showInputMessage="1" showErrorMessage="1" sqref="M6" xr:uid="{2BB29E8A-FBCC-45E0-B92E-A46F2ECD2B0E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2021-03-12T17:38:16Z</dcterms:created>
  <dcterms:modified xsi:type="dcterms:W3CDTF">2021-03-12T17:38:38Z</dcterms:modified>
</cp:coreProperties>
</file>