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Documents\PROCESO CONCILIACION CARTERA 2021\NACIONALES\SOCIEDAD CLINICA CASANARE LTDA\"/>
    </mc:Choice>
  </mc:AlternateContent>
  <xr:revisionPtr revIDLastSave="0" documentId="13_ncr:1_{B5390819-CB6F-443F-B0B4-3E7BFF9FAFDC}" xr6:coauthVersionLast="46" xr6:coauthVersionMax="46" xr10:uidLastSave="{00000000-0000-0000-0000-000000000000}"/>
  <bookViews>
    <workbookView xWindow="-120" yWindow="-120" windowWidth="20730" windowHeight="11160" xr2:uid="{4B22D2E3-AC57-444C-8991-A1A9BBC6CBF0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0" i="1"/>
  <c r="D19" i="1"/>
  <c r="AF14" i="1"/>
  <c r="AD14" i="1"/>
  <c r="AC14" i="1"/>
  <c r="AB14" i="1"/>
  <c r="AA14" i="1"/>
  <c r="M14" i="1"/>
  <c r="L14" i="1"/>
  <c r="AI12" i="1"/>
  <c r="AE12" i="1"/>
  <c r="X12" i="1"/>
  <c r="U12" i="1"/>
  <c r="S12" i="1"/>
  <c r="P12" i="1"/>
  <c r="R12" i="1" s="1"/>
  <c r="K12" i="1"/>
  <c r="J12" i="1"/>
  <c r="I12" i="1"/>
  <c r="H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I11" i="1"/>
  <c r="H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N10" i="1" s="1"/>
  <c r="J10" i="1"/>
  <c r="I10" i="1"/>
  <c r="H10" i="1"/>
  <c r="G10" i="1"/>
  <c r="F10" i="1"/>
  <c r="E10" i="1"/>
  <c r="D10" i="1"/>
  <c r="C10" i="1"/>
  <c r="AI9" i="1"/>
  <c r="AE9" i="1"/>
  <c r="X9" i="1"/>
  <c r="Z9" i="1" s="1"/>
  <c r="U9" i="1"/>
  <c r="S9" i="1"/>
  <c r="P9" i="1"/>
  <c r="Q9" i="1" s="1"/>
  <c r="K9" i="1"/>
  <c r="J9" i="1"/>
  <c r="J14" i="1" s="1"/>
  <c r="I9" i="1"/>
  <c r="H9" i="1"/>
  <c r="G9" i="1"/>
  <c r="F9" i="1"/>
  <c r="E9" i="1"/>
  <c r="D9" i="1"/>
  <c r="C9" i="1"/>
  <c r="E4" i="1"/>
  <c r="B3" i="1"/>
  <c r="G14" i="1" l="1"/>
  <c r="K14" i="1"/>
  <c r="S14" i="1"/>
  <c r="AE14" i="1"/>
  <c r="N12" i="1"/>
  <c r="O12" i="1" s="1"/>
  <c r="R9" i="1"/>
  <c r="R14" i="1" s="1"/>
  <c r="H14" i="1"/>
  <c r="N9" i="1"/>
  <c r="AG9" i="1" s="1"/>
  <c r="U14" i="1"/>
  <c r="N11" i="1"/>
  <c r="O11" i="1" s="1"/>
  <c r="Z12" i="1"/>
  <c r="Z14" i="1"/>
  <c r="AG12" i="1"/>
  <c r="AG10" i="1"/>
  <c r="Q10" i="1"/>
  <c r="X14" i="1"/>
  <c r="O9" i="1"/>
  <c r="Q11" i="1"/>
  <c r="I14" i="1"/>
  <c r="O10" i="1"/>
  <c r="Q12" i="1"/>
  <c r="Q14" i="1" l="1"/>
  <c r="O14" i="1"/>
  <c r="AG11" i="1"/>
  <c r="AG14" i="1" s="1"/>
  <c r="N14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tc={73AB2ED0-F06A-4633-BFAD-653212E5481C}</author>
    <author>tc={2F11879D-57D2-45CF-BA4B-B72A0A8D7437}</author>
    <author>tc={ABB8393A-D633-4007-8147-E15A616C525E}</author>
    <author>tc={1DDE9415-8653-4366-AC5B-5F278BF618A7}</author>
    <author>tc={AA748DF7-8DE5-486D-86E4-5278470BE0D2}</author>
    <author>tc={D324A34A-A4F1-4863-90EF-82C2948508D8}</author>
  </authors>
  <commentList>
    <comment ref="H8" authorId="0" shapeId="0" xr:uid="{647A0DFC-7029-4E3B-9B3E-6F97ADFBD91E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73AB2ED0-F06A-4633-BFAD-653212E548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2F11879D-57D2-45CF-BA4B-B72A0A8D74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ABB8393A-D633-4007-8147-E15A616C525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DDE9415-8653-4366-AC5B-5F278BF618A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AA748DF7-8DE5-486D-86E4-5278470BE0D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D324A34A-A4F1-4863-90EF-82C2948508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<sst xmlns="http://schemas.openxmlformats.org/spreadsheetml/2006/main" count="65" uniqueCount="51">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</sst>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3F3BF6D-6C90-4365-9A10-99C3C0C6B654}"/>
    <cellStyle name="Normal 4" xfId="3" xr:uid="{A1A2BF91-6200-48C3-9174-356B605F13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FESC120697</v>
          </cell>
          <cell r="B3">
            <v>120697</v>
          </cell>
          <cell r="C3">
            <v>44115</v>
          </cell>
          <cell r="D3">
            <v>44158</v>
          </cell>
          <cell r="F3">
            <v>137950</v>
          </cell>
          <cell r="G3" t="str">
            <v>SALDO A FAVOR DEL PRESTADOR</v>
          </cell>
        </row>
        <row r="4">
          <cell r="A4" t="str">
            <v>FESC124693</v>
          </cell>
          <cell r="B4">
            <v>124693</v>
          </cell>
          <cell r="C4">
            <v>44138</v>
          </cell>
          <cell r="D4">
            <v>44179</v>
          </cell>
          <cell r="F4">
            <v>503019</v>
          </cell>
          <cell r="G4" t="str">
            <v>SALDO A FAVOR DEL PRESTADOR</v>
          </cell>
        </row>
        <row r="5">
          <cell r="A5" t="str">
            <v>FESC114502</v>
          </cell>
          <cell r="B5">
            <v>114502</v>
          </cell>
          <cell r="C5">
            <v>44079</v>
          </cell>
          <cell r="D5">
            <v>44119</v>
          </cell>
          <cell r="F5">
            <v>2874380</v>
          </cell>
          <cell r="G5" t="str">
            <v>CANCELADA</v>
          </cell>
          <cell r="S5">
            <v>2874380</v>
          </cell>
        </row>
        <row r="6">
          <cell r="A6" t="str">
            <v>FESC117711</v>
          </cell>
          <cell r="B6">
            <v>117711</v>
          </cell>
          <cell r="C6">
            <v>44099</v>
          </cell>
          <cell r="D6">
            <v>44119</v>
          </cell>
          <cell r="F6">
            <v>212727</v>
          </cell>
          <cell r="G6" t="str">
            <v>CANCELADA</v>
          </cell>
          <cell r="S6">
            <v>212727</v>
          </cell>
        </row>
      </sheetData>
      <sheetData sheetId="2"/>
      <sheetData sheetId="3">
        <row r="8">
          <cell r="I8" t="str">
            <v>SOCIEDAD CLINICA CASANARE LTDA</v>
          </cell>
        </row>
        <row r="11">
          <cell r="D11" t="str">
            <v>LUISA FERNANDA MATUTE ROMERO</v>
          </cell>
          <cell r="I11" t="str">
            <v>JOEL CRUZ MILLAN</v>
          </cell>
        </row>
        <row r="18">
          <cell r="G18">
            <v>44104</v>
          </cell>
        </row>
        <row r="72">
          <cell r="G72">
            <v>44243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E198880-B14E-41A7-A65F-9C3E06C7ADE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E198880-B14E-41A7-A65F-9C3E06C7ADE4}" id="{73AB2ED0-F06A-4633-BFAD-653212E5481C}">
    <text>SUAMTORIA DE GIRO DIRECTO Y ESFUERZO PROPIO</text>
  </threadedComment>
  <threadedComment ref="K8" dT="2020-08-04T16:00:44.11" personId="{2E198880-B14E-41A7-A65F-9C3E06C7ADE4}" id="{2F11879D-57D2-45CF-BA4B-B72A0A8D7437}">
    <text>SUMATORIA DE PAGOS (DESCUENTOS ,TESORERIA,EMBARGOS)</text>
  </threadedComment>
  <threadedComment ref="R8" dT="2020-08-04T15:59:07.94" personId="{2E198880-B14E-41A7-A65F-9C3E06C7ADE4}" id="{ABB8393A-D633-4007-8147-E15A616C525E}">
    <text>SUMATORIA DE VALORES (PRESCRITAS SALDO DE FACTURAS DE CONTRATO LIQUIDADOS Y OTROS CONCEPTOS (N/A NO RADICADAS)</text>
  </threadedComment>
  <threadedComment ref="X8" dT="2020-08-04T15:55:33.73" personId="{2E198880-B14E-41A7-A65F-9C3E06C7ADE4}" id="{1DDE9415-8653-4366-AC5B-5F278BF618A7}">
    <text>SUMATORIA DE LOS VALORES DE GLOSAS LEGALIZADAS Y GLOSAS POR CONCILIAR</text>
  </threadedComment>
  <threadedComment ref="AC8" dT="2020-08-04T15:56:24.52" personId="{2E198880-B14E-41A7-A65F-9C3E06C7ADE4}" id="{AA748DF7-8DE5-486D-86E4-5278470BE0D2}">
    <text>VALRO INDIVIDUAL DE LA GLOSAS LEGALIZADA</text>
  </threadedComment>
  <threadedComment ref="AE8" dT="2020-08-04T15:56:04.49" personId="{2E198880-B14E-41A7-A65F-9C3E06C7ADE4}" id="{D324A34A-A4F1-4863-90EF-82C2948508D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C44D-BF47-4529-8DD8-A1A158F27486}">
  <sheetPr>
    <pageSetUpPr fitToPage="1"/>
  </sheetPr>
  <dimension ref="A1:AK22"/>
  <sheetViews>
    <sheetView tabSelected="1" topLeftCell="A6" zoomScale="90" zoomScaleNormal="90" workbookViewId="0">
      <selection activeCell="AG9" sqref="AG9:AG1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6.85546875" style="3" customWidth="1"/>
    <col min="12" max="12" width="11.85546875" style="3" hidden="1" customWidth="1"/>
    <col min="13" max="13" width="15.7109375" style="3" hidden="1" customWidth="1"/>
    <col min="14" max="14" width="16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3.5703125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21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+[1]ACTA!I8</f>
        <v>SOCIEDAD CLINICA CASANARE LTDA</v>
      </c>
    </row>
    <row r="4" spans="1:37" x14ac:dyDescent="0.25">
      <c r="A4" s="1" t="s">
        <v>4</v>
      </c>
      <c r="E4" s="4">
        <f>+[1]ACTA!G18</f>
        <v>44104</v>
      </c>
    </row>
    <row r="5" spans="1:37" x14ac:dyDescent="0.25">
      <c r="A5" s="1" t="s">
        <v>5</v>
      </c>
      <c r="E5" s="4">
        <f ca="1">+[1]ACTA!G72</f>
        <v>44243</v>
      </c>
    </row>
    <row r="6" spans="1:37" ht="15.75" thickBot="1" x14ac:dyDescent="0.3"/>
    <row r="7" spans="1:37" ht="15.75" thickBot="1" x14ac:dyDescent="0.3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 t="str">
        <f>+[1]DEPURADO!A3</f>
        <v>FESC120697</v>
      </c>
      <c r="D9" s="17">
        <f>+[1]DEPURADO!B3</f>
        <v>120697</v>
      </c>
      <c r="E9" s="19">
        <f>+[1]DEPURADO!C3</f>
        <v>44115</v>
      </c>
      <c r="F9" s="20">
        <f>+IF([1]DEPURADO!D3&gt;1,[1]DEPURADO!D3," ")</f>
        <v>44158</v>
      </c>
      <c r="G9" s="21">
        <f>[1]DEPURADO!F3</f>
        <v>137950</v>
      </c>
      <c r="H9" s="22">
        <f>+[1]DEPURADO!N3</f>
        <v>0</v>
      </c>
      <c r="I9" s="22">
        <f>+[1]DEPURADO!O3</f>
        <v>0</v>
      </c>
      <c r="J9" s="22">
        <f>+[1]DEPURADO!S3</f>
        <v>0</v>
      </c>
      <c r="K9" s="23">
        <f>+[1]DEPURADO!Q3+[1]DEPURADO!R3</f>
        <v>0</v>
      </c>
      <c r="L9" s="22">
        <v>0</v>
      </c>
      <c r="M9" s="22">
        <v>0</v>
      </c>
      <c r="N9" s="22">
        <f>+SUM(J9:M9)</f>
        <v>0</v>
      </c>
      <c r="O9" s="22">
        <f>+G9-I9-N9</f>
        <v>137950</v>
      </c>
      <c r="P9" s="18">
        <f>IF([1]DEPURADO!I3&gt;1,0,[1]DEPURADO!B3)</f>
        <v>120697</v>
      </c>
      <c r="Q9" s="24">
        <f>+IF(P9&gt;0,G9,0)</f>
        <v>137950</v>
      </c>
      <c r="R9" s="25">
        <f>IF(P9=0,G9,0)</f>
        <v>0</v>
      </c>
      <c r="S9" s="25">
        <f>+[1]DEPURADO!K3</f>
        <v>0</v>
      </c>
      <c r="T9" s="17" t="s">
        <v>45</v>
      </c>
      <c r="U9" s="25">
        <f>+[1]DEPURADO!J3</f>
        <v>0</v>
      </c>
      <c r="V9" s="24"/>
      <c r="W9" s="17" t="s">
        <v>45</v>
      </c>
      <c r="X9" s="25">
        <f>+[1]DEPURADO!L3+[1]DEPURADO!M3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+[1]DEPURADO!L3</f>
        <v>0</v>
      </c>
      <c r="AF9" s="24">
        <v>0</v>
      </c>
      <c r="AG9" s="24">
        <f>+G9-I9-N9-R9-Z9-AC9-AE9-S9-U9</f>
        <v>137950</v>
      </c>
      <c r="AH9" s="24">
        <v>0</v>
      </c>
      <c r="AI9" s="24" t="str">
        <f>+[1]DEPURADO!G3</f>
        <v>SALDO A FAVOR DEL PRESTADOR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 t="str">
        <f>+[1]DEPURADO!A4</f>
        <v>FESC124693</v>
      </c>
      <c r="D10" s="17">
        <f>+[1]DEPURADO!B4</f>
        <v>124693</v>
      </c>
      <c r="E10" s="19">
        <f>+[1]DEPURADO!C4</f>
        <v>44138</v>
      </c>
      <c r="F10" s="20">
        <f>+IF([1]DEPURADO!D4&gt;1,[1]DEPURADO!D4," ")</f>
        <v>44179</v>
      </c>
      <c r="G10" s="21">
        <f>[1]DEPURADO!F4</f>
        <v>503019</v>
      </c>
      <c r="H10" s="22">
        <f>+[1]DEPURADO!N4</f>
        <v>0</v>
      </c>
      <c r="I10" s="22">
        <f>+[1]DEPURADO!O4</f>
        <v>0</v>
      </c>
      <c r="J10" s="22">
        <f>+[1]DEPURADO!S4</f>
        <v>0</v>
      </c>
      <c r="K10" s="23">
        <f>+[1]DEPURADO!Q4+[1]DEPURADO!R4</f>
        <v>0</v>
      </c>
      <c r="L10" s="22">
        <v>0</v>
      </c>
      <c r="M10" s="22">
        <v>0</v>
      </c>
      <c r="N10" s="22">
        <f t="shared" ref="N10:N12" si="0">+SUM(J10:M10)</f>
        <v>0</v>
      </c>
      <c r="O10" s="22">
        <f t="shared" ref="O10:O12" si="1">+G10-I10-N10</f>
        <v>503019</v>
      </c>
      <c r="P10" s="18">
        <f>IF([1]DEPURADO!I4&gt;1,0,[1]DEPURADO!B4)</f>
        <v>124693</v>
      </c>
      <c r="Q10" s="24">
        <f t="shared" ref="Q10:Q12" si="2">+IF(P10&gt;0,G10,0)</f>
        <v>503019</v>
      </c>
      <c r="R10" s="25">
        <f t="shared" ref="R10:R12" si="3">IF(P10=0,G10,0)</f>
        <v>0</v>
      </c>
      <c r="S10" s="25">
        <f>+[1]DEPURADO!K4</f>
        <v>0</v>
      </c>
      <c r="T10" s="17" t="s">
        <v>45</v>
      </c>
      <c r="U10" s="25">
        <f>+[1]DEPURADO!J4</f>
        <v>0</v>
      </c>
      <c r="V10" s="24"/>
      <c r="W10" s="17" t="s">
        <v>45</v>
      </c>
      <c r="X10" s="25">
        <f>+[1]DEPURADO!L4+[1]DEPURADO!M4</f>
        <v>0</v>
      </c>
      <c r="Y10" s="17" t="s">
        <v>45</v>
      </c>
      <c r="Z10" s="25">
        <f t="shared" ref="Z10:Z12" si="4"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+[1]DEPURADO!L4</f>
        <v>0</v>
      </c>
      <c r="AF10" s="24">
        <v>1</v>
      </c>
      <c r="AG10" s="24">
        <f t="shared" ref="AG10:AG12" si="5">+G10-I10-N10-R10-Z10-AC10-AE10-S10-U10</f>
        <v>503019</v>
      </c>
      <c r="AH10" s="24">
        <v>0</v>
      </c>
      <c r="AI10" s="24" t="str">
        <f>+[1]DEPURADO!G4</f>
        <v>SALDO A FAVOR DEL PRESTADOR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 t="str">
        <f>+[1]DEPURADO!A5</f>
        <v>FESC114502</v>
      </c>
      <c r="D11" s="17">
        <f>+[1]DEPURADO!B5</f>
        <v>114502</v>
      </c>
      <c r="E11" s="19">
        <f>+[1]DEPURADO!C5</f>
        <v>44079</v>
      </c>
      <c r="F11" s="20">
        <f>+IF([1]DEPURADO!D5&gt;1,[1]DEPURADO!D5," ")</f>
        <v>44119</v>
      </c>
      <c r="G11" s="21">
        <f>[1]DEPURADO!F5</f>
        <v>2874380</v>
      </c>
      <c r="H11" s="22">
        <f>+[1]DEPURADO!N5</f>
        <v>0</v>
      </c>
      <c r="I11" s="22">
        <f>+[1]DEPURADO!O5</f>
        <v>0</v>
      </c>
      <c r="J11" s="22">
        <f>+[1]DEPURADO!S5</f>
        <v>2874380</v>
      </c>
      <c r="K11" s="23">
        <f>+[1]DEPURADO!Q5+[1]DEPURADO!R5</f>
        <v>0</v>
      </c>
      <c r="L11" s="22">
        <v>0</v>
      </c>
      <c r="M11" s="22">
        <v>0</v>
      </c>
      <c r="N11" s="22">
        <f t="shared" si="0"/>
        <v>2874380</v>
      </c>
      <c r="O11" s="22">
        <f t="shared" si="1"/>
        <v>0</v>
      </c>
      <c r="P11" s="18">
        <f>IF([1]DEPURADO!I5&gt;1,0,[1]DEPURADO!B5)</f>
        <v>114502</v>
      </c>
      <c r="Q11" s="24">
        <f t="shared" si="2"/>
        <v>2874380</v>
      </c>
      <c r="R11" s="25">
        <f t="shared" si="3"/>
        <v>0</v>
      </c>
      <c r="S11" s="25">
        <f>+[1]DEPURADO!K5</f>
        <v>0</v>
      </c>
      <c r="T11" s="17" t="s">
        <v>45</v>
      </c>
      <c r="U11" s="25">
        <f>+[1]DEPURADO!J5</f>
        <v>0</v>
      </c>
      <c r="V11" s="24"/>
      <c r="W11" s="17" t="s">
        <v>45</v>
      </c>
      <c r="X11" s="25">
        <f>+[1]DEPURADO!L5+[1]DEPURADO!M5</f>
        <v>0</v>
      </c>
      <c r="Y11" s="17" t="s">
        <v>45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f>+[1]DEPURADO!L5</f>
        <v>0</v>
      </c>
      <c r="AF11" s="24">
        <v>2</v>
      </c>
      <c r="AG11" s="24">
        <f t="shared" si="5"/>
        <v>0</v>
      </c>
      <c r="AH11" s="24">
        <v>0</v>
      </c>
      <c r="AI11" s="24" t="str">
        <f>+[1]DEPURADO!G5</f>
        <v>CANCELADA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 t="str">
        <f>+[1]DEPURADO!A6</f>
        <v>FESC117711</v>
      </c>
      <c r="D12" s="17">
        <f>+[1]DEPURADO!B6</f>
        <v>117711</v>
      </c>
      <c r="E12" s="19">
        <f>+[1]DEPURADO!C6</f>
        <v>44099</v>
      </c>
      <c r="F12" s="20">
        <f>+IF([1]DEPURADO!D6&gt;1,[1]DEPURADO!D6," ")</f>
        <v>44119</v>
      </c>
      <c r="G12" s="21">
        <f>[1]DEPURADO!F6</f>
        <v>212727</v>
      </c>
      <c r="H12" s="22">
        <f>+[1]DEPURADO!N6</f>
        <v>0</v>
      </c>
      <c r="I12" s="22">
        <f>+[1]DEPURADO!O6</f>
        <v>0</v>
      </c>
      <c r="J12" s="22">
        <f>+[1]DEPURADO!S6</f>
        <v>212727</v>
      </c>
      <c r="K12" s="23">
        <f>+[1]DEPURADO!Q6+[1]DEPURADO!R6</f>
        <v>0</v>
      </c>
      <c r="L12" s="22">
        <v>0</v>
      </c>
      <c r="M12" s="22">
        <v>0</v>
      </c>
      <c r="N12" s="22">
        <f t="shared" si="0"/>
        <v>212727</v>
      </c>
      <c r="O12" s="22">
        <f t="shared" si="1"/>
        <v>0</v>
      </c>
      <c r="P12" s="18">
        <f>IF([1]DEPURADO!I6&gt;1,0,[1]DEPURADO!B6)</f>
        <v>117711</v>
      </c>
      <c r="Q12" s="24">
        <f t="shared" si="2"/>
        <v>212727</v>
      </c>
      <c r="R12" s="25">
        <f t="shared" si="3"/>
        <v>0</v>
      </c>
      <c r="S12" s="25">
        <f>+[1]DEPURADO!K6</f>
        <v>0</v>
      </c>
      <c r="T12" s="17" t="s">
        <v>45</v>
      </c>
      <c r="U12" s="25">
        <f>+[1]DEPURADO!J6</f>
        <v>0</v>
      </c>
      <c r="V12" s="24"/>
      <c r="W12" s="17" t="s">
        <v>45</v>
      </c>
      <c r="X12" s="25">
        <f>+[1]DEPURADO!L6+[1]DEPURADO!M6</f>
        <v>0</v>
      </c>
      <c r="Y12" s="17" t="s">
        <v>45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f>+[1]DEPURADO!L6</f>
        <v>0</v>
      </c>
      <c r="AF12" s="24">
        <v>3</v>
      </c>
      <c r="AG12" s="24">
        <f t="shared" si="5"/>
        <v>0</v>
      </c>
      <c r="AH12" s="24">
        <v>0</v>
      </c>
      <c r="AI12" s="24" t="str">
        <f>+[1]DEPURADO!G6</f>
        <v>CANCELADA</v>
      </c>
      <c r="AJ12" s="26"/>
      <c r="AK12" s="27"/>
    </row>
    <row r="13" spans="1:37" s="28" customFormat="1" ht="16.149999999999999" customHeight="1" x14ac:dyDescent="0.25">
      <c r="A13" s="29"/>
      <c r="B13" s="30"/>
      <c r="C13" s="29"/>
      <c r="D13" s="29"/>
      <c r="E13" s="31"/>
      <c r="F13" s="32"/>
      <c r="G13" s="33"/>
      <c r="H13" s="34"/>
      <c r="I13" s="34"/>
      <c r="J13" s="34"/>
      <c r="K13" s="35"/>
      <c r="L13" s="34"/>
      <c r="M13" s="34"/>
      <c r="N13" s="34"/>
      <c r="O13" s="34"/>
      <c r="P13" s="30"/>
      <c r="Q13" s="36"/>
      <c r="R13" s="37"/>
      <c r="S13" s="37"/>
      <c r="T13" s="29"/>
      <c r="U13" s="37"/>
      <c r="V13" s="36"/>
      <c r="W13" s="29"/>
      <c r="X13" s="37"/>
      <c r="Y13" s="29"/>
      <c r="Z13" s="37"/>
      <c r="AA13" s="37"/>
      <c r="AB13" s="37"/>
      <c r="AC13" s="37"/>
      <c r="AD13" s="36"/>
      <c r="AE13" s="36"/>
      <c r="AF13" s="36"/>
      <c r="AG13" s="36"/>
      <c r="AH13" s="36"/>
      <c r="AI13" s="24"/>
      <c r="AJ13" s="26"/>
      <c r="AK13" s="27"/>
    </row>
    <row r="14" spans="1:37" x14ac:dyDescent="0.25">
      <c r="A14" s="52" t="s">
        <v>46</v>
      </c>
      <c r="B14" s="52"/>
      <c r="C14" s="52"/>
      <c r="D14" s="52"/>
      <c r="E14" s="52"/>
      <c r="F14" s="52"/>
      <c r="G14" s="38">
        <f t="shared" ref="G14:O14" si="6">SUM(G9:G13)</f>
        <v>3728076</v>
      </c>
      <c r="H14" s="38">
        <f t="shared" si="6"/>
        <v>0</v>
      </c>
      <c r="I14" s="38">
        <f t="shared" si="6"/>
        <v>0</v>
      </c>
      <c r="J14" s="38">
        <f t="shared" si="6"/>
        <v>3087107</v>
      </c>
      <c r="K14" s="38">
        <f t="shared" si="6"/>
        <v>0</v>
      </c>
      <c r="L14" s="38">
        <f t="shared" si="6"/>
        <v>0</v>
      </c>
      <c r="M14" s="38">
        <f t="shared" si="6"/>
        <v>0</v>
      </c>
      <c r="N14" s="38">
        <f t="shared" si="6"/>
        <v>3087107</v>
      </c>
      <c r="O14" s="38">
        <f t="shared" si="6"/>
        <v>640969</v>
      </c>
      <c r="P14" s="38"/>
      <c r="Q14" s="38">
        <f>SUM(Q9:Q13)</f>
        <v>3728076</v>
      </c>
      <c r="R14" s="38">
        <f>SUM(R9:R13)</f>
        <v>0</v>
      </c>
      <c r="S14" s="38">
        <f>SUM(S9:S13)</f>
        <v>0</v>
      </c>
      <c r="T14" s="39"/>
      <c r="U14" s="38">
        <f>SUM(U9:U13)</f>
        <v>0</v>
      </c>
      <c r="V14" s="39"/>
      <c r="W14" s="39"/>
      <c r="X14" s="38">
        <f>SUM(X9:X13)</f>
        <v>0</v>
      </c>
      <c r="Y14" s="39"/>
      <c r="Z14" s="38">
        <f t="shared" ref="Z14:AG14" si="7">SUM(Z9:Z13)</f>
        <v>0</v>
      </c>
      <c r="AA14" s="38">
        <f t="shared" si="7"/>
        <v>0</v>
      </c>
      <c r="AB14" s="38">
        <f t="shared" si="7"/>
        <v>0</v>
      </c>
      <c r="AC14" s="38">
        <f t="shared" si="7"/>
        <v>0</v>
      </c>
      <c r="AD14" s="38">
        <f t="shared" si="7"/>
        <v>0</v>
      </c>
      <c r="AE14" s="38">
        <f t="shared" si="7"/>
        <v>0</v>
      </c>
      <c r="AF14" s="38">
        <f t="shared" si="7"/>
        <v>6</v>
      </c>
      <c r="AG14" s="38">
        <f t="shared" si="7"/>
        <v>640969</v>
      </c>
      <c r="AH14" s="40"/>
    </row>
    <row r="17" spans="2:5" x14ac:dyDescent="0.25">
      <c r="B17" s="41" t="s">
        <v>47</v>
      </c>
      <c r="C17" s="42"/>
      <c r="D17" s="43"/>
      <c r="E17" s="42"/>
    </row>
    <row r="18" spans="2:5" x14ac:dyDescent="0.25">
      <c r="B18" s="42"/>
      <c r="C18" s="43"/>
      <c r="D18" s="42"/>
      <c r="E18" s="42"/>
    </row>
    <row r="19" spans="2:5" x14ac:dyDescent="0.25">
      <c r="B19" s="41" t="s">
        <v>48</v>
      </c>
      <c r="C19" s="42"/>
      <c r="D19" s="44" t="str">
        <f>+[1]ACTA!D11</f>
        <v>LUISA FERNANDA MATUTE ROMERO</v>
      </c>
      <c r="E19" s="42"/>
    </row>
    <row r="20" spans="2:5" x14ac:dyDescent="0.25">
      <c r="B20" s="41" t="s">
        <v>49</v>
      </c>
      <c r="C20" s="42"/>
      <c r="D20" s="45">
        <f ca="1">TODAY()</f>
        <v>44243</v>
      </c>
      <c r="E20" s="42"/>
    </row>
    <row r="22" spans="2:5" x14ac:dyDescent="0.25">
      <c r="B22" s="41" t="s">
        <v>50</v>
      </c>
      <c r="D22" t="str">
        <f>+[1]ACTA!I11</f>
        <v>JOEL CRUZ MILLAN</v>
      </c>
    </row>
  </sheetData>
  <mergeCells count="3">
    <mergeCell ref="A7:O7"/>
    <mergeCell ref="P7:AG7"/>
    <mergeCell ref="A14:F14"/>
  </mergeCells>
  <dataValidations count="2">
    <dataValidation type="custom" allowBlank="1" showInputMessage="1" showErrorMessage="1" sqref="AG9:AG13 Z9:Z13 Q9:R13 AE9:AE13 X9:X13 L9:O13 F9:F13 AI9:AI13" xr:uid="{6BCCC391-BB6D-41E2-9973-3A4A6B31B300}">
      <formula1>0</formula1>
    </dataValidation>
    <dataValidation type="custom" allowBlank="1" showInputMessage="1" showErrorMessage="1" sqref="M6" xr:uid="{FC57AEC3-A84B-4A40-9B6D-F9A708774034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2021-02-16T19:06:05Z</dcterms:created>
  <dcterms:modified xsi:type="dcterms:W3CDTF">2021-02-16T19:15:14Z</dcterms:modified>
</cp:coreProperties>
</file>