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2021/57- HOSPITAL MENTAL DE FILANDIA/"/>
    </mc:Choice>
  </mc:AlternateContent>
  <xr:revisionPtr revIDLastSave="0" documentId="8_{BB482B5E-6BC8-41AA-BCBF-9F356B826F4B}" xr6:coauthVersionLast="47" xr6:coauthVersionMax="47" xr10:uidLastSave="{00000000-0000-0000-0000-000000000000}"/>
  <bookViews>
    <workbookView xWindow="-120" yWindow="-120" windowWidth="20730" windowHeight="11160" xr2:uid="{3FDFC34F-1BBC-4E0F-A7F4-7264FBDBF538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D29" i="1"/>
  <c r="D28" i="1"/>
  <c r="AF23" i="1"/>
  <c r="AD23" i="1"/>
  <c r="AC23" i="1"/>
  <c r="AB23" i="1"/>
  <c r="AA23" i="1"/>
  <c r="Y23" i="1"/>
  <c r="W23" i="1"/>
  <c r="V23" i="1"/>
  <c r="T23" i="1"/>
  <c r="M23" i="1"/>
  <c r="L23" i="1"/>
  <c r="I23" i="1"/>
  <c r="H23" i="1"/>
  <c r="AI22" i="1"/>
  <c r="AE22" i="1"/>
  <c r="X22" i="1"/>
  <c r="Z22" i="1" s="1"/>
  <c r="U22" i="1"/>
  <c r="S22" i="1"/>
  <c r="P22" i="1"/>
  <c r="R22" i="1" s="1"/>
  <c r="K22" i="1"/>
  <c r="J22" i="1"/>
  <c r="N22" i="1" s="1"/>
  <c r="AG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K21" i="1"/>
  <c r="J21" i="1"/>
  <c r="N21" i="1" s="1"/>
  <c r="I21" i="1"/>
  <c r="G21" i="1"/>
  <c r="O21" i="1" s="1"/>
  <c r="F21" i="1"/>
  <c r="E21" i="1"/>
  <c r="D21" i="1"/>
  <c r="C21" i="1"/>
  <c r="AI20" i="1"/>
  <c r="AE20" i="1"/>
  <c r="X20" i="1"/>
  <c r="Z20" i="1" s="1"/>
  <c r="U20" i="1"/>
  <c r="S20" i="1"/>
  <c r="P20" i="1"/>
  <c r="R20" i="1" s="1"/>
  <c r="K20" i="1"/>
  <c r="J20" i="1"/>
  <c r="N20" i="1" s="1"/>
  <c r="AG20" i="1" s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R19" i="1" s="1"/>
  <c r="K19" i="1"/>
  <c r="J19" i="1"/>
  <c r="N19" i="1" s="1"/>
  <c r="I19" i="1"/>
  <c r="G19" i="1"/>
  <c r="O19" i="1" s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J18" i="1"/>
  <c r="N18" i="1" s="1"/>
  <c r="AG18" i="1" s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J17" i="1"/>
  <c r="N17" i="1" s="1"/>
  <c r="I17" i="1"/>
  <c r="G17" i="1"/>
  <c r="O17" i="1" s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J16" i="1"/>
  <c r="N16" i="1" s="1"/>
  <c r="AG16" i="1" s="1"/>
  <c r="I16" i="1"/>
  <c r="G16" i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J15" i="1"/>
  <c r="N15" i="1" s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N14" i="1" s="1"/>
  <c r="AG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J13" i="1"/>
  <c r="N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K12" i="1"/>
  <c r="J12" i="1"/>
  <c r="N12" i="1" s="1"/>
  <c r="AG12" i="1" s="1"/>
  <c r="I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N11" i="1" s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AG10" i="1" s="1"/>
  <c r="I10" i="1"/>
  <c r="G10" i="1"/>
  <c r="F10" i="1"/>
  <c r="E10" i="1"/>
  <c r="D10" i="1"/>
  <c r="C10" i="1"/>
  <c r="AI9" i="1"/>
  <c r="AE9" i="1"/>
  <c r="AE23" i="1" s="1"/>
  <c r="X9" i="1"/>
  <c r="X23" i="1" s="1"/>
  <c r="U9" i="1"/>
  <c r="U23" i="1" s="1"/>
  <c r="S9" i="1"/>
  <c r="S23" i="1" s="1"/>
  <c r="P9" i="1"/>
  <c r="P23" i="1" s="1"/>
  <c r="K9" i="1"/>
  <c r="K23" i="1" s="1"/>
  <c r="J9" i="1"/>
  <c r="N9" i="1" s="1"/>
  <c r="I9" i="1"/>
  <c r="G9" i="1"/>
  <c r="G23" i="1" s="1"/>
  <c r="F9" i="1"/>
  <c r="E9" i="1"/>
  <c r="D9" i="1"/>
  <c r="C9" i="1"/>
  <c r="E4" i="1"/>
  <c r="B3" i="1"/>
  <c r="O9" i="1" l="1"/>
  <c r="O11" i="1"/>
  <c r="O13" i="1"/>
  <c r="O15" i="1"/>
  <c r="AG11" i="1"/>
  <c r="AG13" i="1"/>
  <c r="AG15" i="1"/>
  <c r="AG17" i="1"/>
  <c r="O18" i="1"/>
  <c r="AG19" i="1"/>
  <c r="O20" i="1"/>
  <c r="AG21" i="1"/>
  <c r="O22" i="1"/>
  <c r="N23" i="1"/>
  <c r="O10" i="1"/>
  <c r="O12" i="1"/>
  <c r="O14" i="1"/>
  <c r="O16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J23" i="1"/>
  <c r="R9" i="1"/>
  <c r="R23" i="1" s="1"/>
  <c r="Z9" i="1"/>
  <c r="Z23" i="1" s="1"/>
  <c r="Q23" i="1" l="1"/>
  <c r="AG9" i="1"/>
  <c r="AG23" i="1" s="1"/>
  <c r="O23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tc={1C357A33-A22B-40C6-B4E5-E2DAE3FFD726}</author>
    <author>tc={58954E1B-A61F-4FB9-BFD6-397B3A77654B}</author>
    <author>tc={C75093A4-4B93-4A1A-B50A-D51E19EB5AE8}</author>
    <author>tc={C378D36E-A7C0-4E44-8C38-0865AA856F8A}</author>
    <author>tc={2B48476D-2BE4-421D-AFCD-3741D07262CD}</author>
    <author>tc={B38D5015-DE2D-474A-A109-C3461DD44B4B}</author>
  </authors>
  <commentList>
    <comment ref="J8" authorId="0" shapeId="0" xr:uid="{1C357A33-A22B-40C6-B4E5-E2DAE3FFD72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58954E1B-A61F-4FB9-BFD6-397B3A77654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75093A4-4B93-4A1A-B50A-D51E19EB5AE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378D36E-A7C0-4E44-8C38-0865AA856F8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2B48476D-2BE4-421D-AFCD-3741D07262C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38D5015-DE2D-474A-A109-C3461DD44B4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<sst xmlns="http://schemas.openxmlformats.org/spreadsheetml/2006/main" count="105" uniqueCount="51">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</sst>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8B16B6D-8437-4868-8B68-EC50C7A5A371}"/>
    <cellStyle name="Normal 4" xfId="3" xr:uid="{8F2953B5-703A-47FC-A351-49F891A0B3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HFA 211561</v>
          </cell>
          <cell r="B3">
            <v>211561</v>
          </cell>
          <cell r="C3" t="str">
            <v>13-Mar-2018</v>
          </cell>
          <cell r="F3">
            <v>22600</v>
          </cell>
          <cell r="G3" t="str">
            <v>NO RADICADO</v>
          </cell>
          <cell r="I3">
            <v>22600</v>
          </cell>
          <cell r="L3">
            <v>0</v>
          </cell>
        </row>
        <row r="4">
          <cell r="A4" t="str">
            <v>HFA 212315</v>
          </cell>
          <cell r="B4">
            <v>212315</v>
          </cell>
          <cell r="C4" t="str">
            <v>23-Mar-2018</v>
          </cell>
          <cell r="F4">
            <v>44600</v>
          </cell>
          <cell r="G4" t="str">
            <v>NO RADICADO</v>
          </cell>
          <cell r="I4">
            <v>44600</v>
          </cell>
          <cell r="L4">
            <v>0</v>
          </cell>
        </row>
        <row r="5">
          <cell r="A5" t="str">
            <v>HFA 212632</v>
          </cell>
          <cell r="B5">
            <v>212632</v>
          </cell>
          <cell r="C5" t="str">
            <v>27-Mar-2018</v>
          </cell>
          <cell r="F5">
            <v>22600</v>
          </cell>
          <cell r="G5" t="str">
            <v>NO RADICADO</v>
          </cell>
          <cell r="I5">
            <v>22600</v>
          </cell>
          <cell r="L5">
            <v>0</v>
          </cell>
        </row>
        <row r="6">
          <cell r="A6" t="str">
            <v>HFA 214640</v>
          </cell>
          <cell r="B6">
            <v>214640</v>
          </cell>
          <cell r="C6" t="str">
            <v>27-Abr-2018</v>
          </cell>
          <cell r="F6">
            <v>38300</v>
          </cell>
          <cell r="G6" t="str">
            <v>NO RADICADO</v>
          </cell>
          <cell r="I6">
            <v>38300</v>
          </cell>
          <cell r="L6">
            <v>0</v>
          </cell>
        </row>
        <row r="7">
          <cell r="A7" t="str">
            <v>HFA 227261</v>
          </cell>
          <cell r="B7">
            <v>227261</v>
          </cell>
          <cell r="C7" t="str">
            <v>02-Dic-2018</v>
          </cell>
          <cell r="F7">
            <v>45100</v>
          </cell>
          <cell r="G7" t="str">
            <v>NO RADICADO</v>
          </cell>
          <cell r="I7">
            <v>45100</v>
          </cell>
          <cell r="L7">
            <v>0</v>
          </cell>
        </row>
        <row r="8">
          <cell r="A8" t="str">
            <v>HFA 228957</v>
          </cell>
          <cell r="B8">
            <v>228957</v>
          </cell>
          <cell r="C8" t="str">
            <v>04-Ene-2019</v>
          </cell>
          <cell r="F8">
            <v>39758</v>
          </cell>
          <cell r="G8" t="str">
            <v>NO RADICADO</v>
          </cell>
          <cell r="I8">
            <v>39758</v>
          </cell>
          <cell r="L8">
            <v>0</v>
          </cell>
        </row>
        <row r="9">
          <cell r="A9" t="str">
            <v>HFA 230376</v>
          </cell>
          <cell r="B9">
            <v>230376</v>
          </cell>
          <cell r="C9" t="str">
            <v>08-Feb-2019</v>
          </cell>
          <cell r="F9">
            <v>24100</v>
          </cell>
          <cell r="G9" t="str">
            <v>NO RADICADO</v>
          </cell>
          <cell r="I9">
            <v>24100</v>
          </cell>
          <cell r="L9">
            <v>0</v>
          </cell>
        </row>
        <row r="10">
          <cell r="A10" t="str">
            <v>HFA 231372</v>
          </cell>
          <cell r="B10">
            <v>231372</v>
          </cell>
          <cell r="C10" t="str">
            <v>23-Feb-2019</v>
          </cell>
          <cell r="F10">
            <v>82000</v>
          </cell>
          <cell r="G10" t="str">
            <v>NO RADICADO</v>
          </cell>
          <cell r="I10">
            <v>82000</v>
          </cell>
          <cell r="L10">
            <v>0</v>
          </cell>
        </row>
        <row r="11">
          <cell r="A11" t="str">
            <v>HFA 231506</v>
          </cell>
          <cell r="B11">
            <v>231506</v>
          </cell>
          <cell r="C11" t="str">
            <v>25-Feb-2019</v>
          </cell>
          <cell r="F11">
            <v>47800</v>
          </cell>
          <cell r="G11" t="str">
            <v>NO RADICADO</v>
          </cell>
          <cell r="I11">
            <v>47800</v>
          </cell>
          <cell r="L11">
            <v>0</v>
          </cell>
        </row>
        <row r="12">
          <cell r="A12" t="str">
            <v>HFA 232559</v>
          </cell>
          <cell r="B12">
            <v>232559</v>
          </cell>
          <cell r="C12" t="str">
            <v>13-Mar-2019</v>
          </cell>
          <cell r="F12">
            <v>47800</v>
          </cell>
          <cell r="G12" t="str">
            <v>NO RADICADO</v>
          </cell>
          <cell r="I12">
            <v>47800</v>
          </cell>
          <cell r="L12">
            <v>0</v>
          </cell>
        </row>
        <row r="13">
          <cell r="A13" t="str">
            <v>HFA 232902</v>
          </cell>
          <cell r="B13">
            <v>232902</v>
          </cell>
          <cell r="C13" t="str">
            <v>19-Mar-2019</v>
          </cell>
          <cell r="F13">
            <v>212000</v>
          </cell>
          <cell r="G13" t="str">
            <v>NO RADICADO</v>
          </cell>
          <cell r="I13">
            <v>212000</v>
          </cell>
          <cell r="L13">
            <v>0</v>
          </cell>
        </row>
        <row r="14">
          <cell r="A14" t="str">
            <v>HFA 233386</v>
          </cell>
          <cell r="B14">
            <v>233386</v>
          </cell>
          <cell r="C14" t="str">
            <v>27-Mar-2019</v>
          </cell>
          <cell r="F14">
            <v>47800</v>
          </cell>
          <cell r="G14" t="str">
            <v>NO RADICADO</v>
          </cell>
          <cell r="I14">
            <v>47800</v>
          </cell>
          <cell r="L14">
            <v>0</v>
          </cell>
        </row>
        <row r="15">
          <cell r="A15" t="str">
            <v>HFA 235011</v>
          </cell>
          <cell r="B15">
            <v>235011</v>
          </cell>
          <cell r="C15" t="str">
            <v>28-Abr-2019</v>
          </cell>
          <cell r="F15">
            <v>47800</v>
          </cell>
          <cell r="G15" t="str">
            <v>NO RADICADO</v>
          </cell>
          <cell r="I15">
            <v>47800</v>
          </cell>
          <cell r="L15">
            <v>0</v>
          </cell>
        </row>
        <row r="16">
          <cell r="A16" t="str">
            <v>HMF 26717</v>
          </cell>
          <cell r="B16">
            <v>26717</v>
          </cell>
          <cell r="C16" t="str">
            <v>01-May-2019</v>
          </cell>
          <cell r="F16">
            <v>39200</v>
          </cell>
          <cell r="G16" t="str">
            <v>GLOSA CONCILIAR</v>
          </cell>
          <cell r="I16">
            <v>0</v>
          </cell>
          <cell r="L16">
            <v>39200</v>
          </cell>
        </row>
      </sheetData>
      <sheetData sheetId="2"/>
      <sheetData sheetId="3">
        <row r="6">
          <cell r="H6" t="str">
            <v>ESE HOSPITAL MENTAL DE FILANDIA</v>
          </cell>
        </row>
        <row r="9">
          <cell r="C9" t="str">
            <v>LUISA MATUTE ROMERO</v>
          </cell>
          <cell r="H9" t="str">
            <v>ALEJANDRO CARDONA GOMEZ</v>
          </cell>
        </row>
        <row r="16">
          <cell r="F16">
            <v>44316</v>
          </cell>
        </row>
        <row r="80">
          <cell r="F80">
            <v>44351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F1A150E-279A-4C69-B8B9-19DFB7AC6C4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F1A150E-279A-4C69-B8B9-19DFB7AC6C4E}" id="{1C357A33-A22B-40C6-B4E5-E2DAE3FFD726}">
    <text>SUAMTORIA DE GIRO DIRECTO Y ESFUERZO PROPIO</text>
  </threadedComment>
  <threadedComment ref="K8" dT="2020-08-04T16:00:44.11" personId="{0F1A150E-279A-4C69-B8B9-19DFB7AC6C4E}" id="{58954E1B-A61F-4FB9-BFD6-397B3A77654B}">
    <text>SUMATORIA DE PAGOS (DESCUENTOS ,TESORERIA,EMBARGOS)</text>
  </threadedComment>
  <threadedComment ref="R8" dT="2020-08-04T15:59:07.94" personId="{0F1A150E-279A-4C69-B8B9-19DFB7AC6C4E}" id="{C75093A4-4B93-4A1A-B50A-D51E19EB5AE8}">
    <text>SUMATORIA DE VALORES (PRESCRITAS SALDO DE FACTURAS DE CONTRATO LIQUIDADOS Y OTROS CONCEPTOS (N/A NO RADICADAS)</text>
  </threadedComment>
  <threadedComment ref="X8" dT="2020-08-04T15:55:33.73" personId="{0F1A150E-279A-4C69-B8B9-19DFB7AC6C4E}" id="{C378D36E-A7C0-4E44-8C38-0865AA856F8A}">
    <text>SUMATORIA DE LOS VALORES DE GLOSAS LEGALIZADAS Y GLOSAS POR CONCILIAR</text>
  </threadedComment>
  <threadedComment ref="AC8" dT="2020-08-04T15:56:24.52" personId="{0F1A150E-279A-4C69-B8B9-19DFB7AC6C4E}" id="{2B48476D-2BE4-421D-AFCD-3741D07262CD}">
    <text>VALRO INDIVIDUAL DE LA GLOSAS LEGALIZADA</text>
  </threadedComment>
  <threadedComment ref="AE8" dT="2020-08-04T15:56:04.49" personId="{0F1A150E-279A-4C69-B8B9-19DFB7AC6C4E}" id="{B38D5015-DE2D-474A-A109-C3461DD44B4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2E922-93F1-412F-8077-F8A7D1C6E7B7}">
  <dimension ref="A1:AK31"/>
  <sheetViews>
    <sheetView tabSelected="1" topLeftCell="A4" zoomScale="70" zoomScaleNormal="70" workbookViewId="0">
      <selection activeCell="A23" sqref="A23:F23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710937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ESE HOSPITAL MENTAL DE FILANDIA</v>
      </c>
    </row>
    <row r="4" spans="1:37" x14ac:dyDescent="0.25">
      <c r="A4" s="1" t="s">
        <v>4</v>
      </c>
      <c r="E4" s="4">
        <f>+[1]ACTA!F16</f>
        <v>44316</v>
      </c>
    </row>
    <row r="5" spans="1:37" x14ac:dyDescent="0.25">
      <c r="A5" s="1" t="s">
        <v>5</v>
      </c>
      <c r="E5" s="4">
        <f ca="1">+[1]ACTA!F80</f>
        <v>44351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HFA 211561</v>
      </c>
      <c r="D9" s="23">
        <f>+[1]DEPURADO!B3</f>
        <v>211561</v>
      </c>
      <c r="E9" s="25" t="str">
        <f>+[1]DEPURADO!C3</f>
        <v>13-Mar-2018</v>
      </c>
      <c r="F9" s="26" t="str">
        <f>+IF([1]DEPURADO!D3&gt;1,[1]DEPURADO!D3," ")</f>
        <v xml:space="preserve"> </v>
      </c>
      <c r="G9" s="27">
        <f>[1]DEPURADO!F3</f>
        <v>22600</v>
      </c>
      <c r="H9" s="28">
        <v>0</v>
      </c>
      <c r="I9" s="28">
        <f>+[1]DEPURADO!N3+[1]DEPURADO!O3</f>
        <v>0</v>
      </c>
      <c r="J9" s="28">
        <f>+[1]DEPURADO!S3</f>
        <v>0</v>
      </c>
      <c r="K9" s="29">
        <f>+[1]DEPURADO!Q3+[1]DEPURADO!R3</f>
        <v>0</v>
      </c>
      <c r="L9" s="28">
        <v>0</v>
      </c>
      <c r="M9" s="28">
        <v>0</v>
      </c>
      <c r="N9" s="28">
        <f>+SUM(J9:M9)</f>
        <v>0</v>
      </c>
      <c r="O9" s="28">
        <f>+G9-I9-N9</f>
        <v>22600</v>
      </c>
      <c r="P9" s="24">
        <f>IF([1]DEPURADO!I3&gt;1,0,[1]DEPURADO!B3)</f>
        <v>0</v>
      </c>
      <c r="Q9" s="30">
        <f>+IF(P9&gt;0,G9,0)</f>
        <v>0</v>
      </c>
      <c r="R9" s="31">
        <f>IF(P9=0,G9,0)</f>
        <v>22600</v>
      </c>
      <c r="S9" s="31">
        <f>+[1]DEPURADO!K3</f>
        <v>0</v>
      </c>
      <c r="T9" s="23" t="s">
        <v>45</v>
      </c>
      <c r="U9" s="31">
        <f>+[1]DEPURADO!J3</f>
        <v>0</v>
      </c>
      <c r="V9" s="30"/>
      <c r="W9" s="23" t="s">
        <v>45</v>
      </c>
      <c r="X9" s="31">
        <f>+[1]DEPURADO!L3+[1]DEPURADO!M3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NO RADICADO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tr">
        <f>+[1]DEPURADO!A4</f>
        <v>HFA 212315</v>
      </c>
      <c r="D10" s="23">
        <f>+[1]DEPURADO!B4</f>
        <v>212315</v>
      </c>
      <c r="E10" s="25" t="str">
        <f>+[1]DEPURADO!C4</f>
        <v>23-Mar-2018</v>
      </c>
      <c r="F10" s="26" t="str">
        <f>+IF([1]DEPURADO!D4&gt;1,[1]DEPURADO!D4," ")</f>
        <v xml:space="preserve"> </v>
      </c>
      <c r="G10" s="27">
        <f>[1]DEPURADO!F4</f>
        <v>44600</v>
      </c>
      <c r="H10" s="28">
        <v>0</v>
      </c>
      <c r="I10" s="28">
        <f>+[1]DEPURADO!N4+[1]DEPURADO!O4</f>
        <v>0</v>
      </c>
      <c r="J10" s="28">
        <f>+[1]DEPURADO!S4</f>
        <v>0</v>
      </c>
      <c r="K10" s="29">
        <f>+[1]DEPURADO!Q4+[1]DEPURADO!R4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44600</v>
      </c>
      <c r="P10" s="24">
        <f>IF([1]DEPURADO!I4&gt;1,0,[1]DEPURADO!B4)</f>
        <v>0</v>
      </c>
      <c r="Q10" s="30">
        <f>+IF(P10&gt;0,G10,0)</f>
        <v>0</v>
      </c>
      <c r="R10" s="31">
        <f>IF(P10=0,G10,0)</f>
        <v>44600</v>
      </c>
      <c r="S10" s="31">
        <f>+[1]DEPURADO!K4</f>
        <v>0</v>
      </c>
      <c r="T10" s="23" t="s">
        <v>45</v>
      </c>
      <c r="U10" s="31">
        <f>+[1]DEPURADO!J4</f>
        <v>0</v>
      </c>
      <c r="V10" s="30"/>
      <c r="W10" s="23" t="s">
        <v>45</v>
      </c>
      <c r="X10" s="31">
        <f>+[1]DEPURADO!L4+[1]DEPURADO!M4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NO RADICADO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tr">
        <f>+[1]DEPURADO!A5</f>
        <v>HFA 212632</v>
      </c>
      <c r="D11" s="23">
        <f>+[1]DEPURADO!B5</f>
        <v>212632</v>
      </c>
      <c r="E11" s="25" t="str">
        <f>+[1]DEPURADO!C5</f>
        <v>27-Mar-2018</v>
      </c>
      <c r="F11" s="26" t="str">
        <f>+IF([1]DEPURADO!D5&gt;1,[1]DEPURADO!D5," ")</f>
        <v xml:space="preserve"> </v>
      </c>
      <c r="G11" s="27">
        <f>[1]DEPURADO!F5</f>
        <v>22600</v>
      </c>
      <c r="H11" s="28">
        <v>0</v>
      </c>
      <c r="I11" s="28">
        <f>+[1]DEPURADO!N5+[1]DEPURADO!O5</f>
        <v>0</v>
      </c>
      <c r="J11" s="28">
        <f>+[1]DEPURADO!S5</f>
        <v>0</v>
      </c>
      <c r="K11" s="29">
        <f>+[1]DEPURADO!Q5+[1]DEPURADO!R5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22600</v>
      </c>
      <c r="P11" s="24">
        <f>IF([1]DEPURADO!I5&gt;1,0,[1]DEPURADO!B5)</f>
        <v>0</v>
      </c>
      <c r="Q11" s="30">
        <f>+IF(P11&gt;0,G11,0)</f>
        <v>0</v>
      </c>
      <c r="R11" s="31">
        <f>IF(P11=0,G11,0)</f>
        <v>22600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NO RADICADO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tr">
        <f>+[1]DEPURADO!A6</f>
        <v>HFA 214640</v>
      </c>
      <c r="D12" s="23">
        <f>+[1]DEPURADO!B6</f>
        <v>214640</v>
      </c>
      <c r="E12" s="25" t="str">
        <f>+[1]DEPURADO!C6</f>
        <v>27-Abr-2018</v>
      </c>
      <c r="F12" s="26" t="str">
        <f>+IF([1]DEPURADO!D6&gt;1,[1]DEPURADO!D6," ")</f>
        <v xml:space="preserve"> </v>
      </c>
      <c r="G12" s="27">
        <f>[1]DEPURADO!F6</f>
        <v>38300</v>
      </c>
      <c r="H12" s="28">
        <v>0</v>
      </c>
      <c r="I12" s="28">
        <f>+[1]DEPURADO!N6+[1]DEPURADO!O6</f>
        <v>0</v>
      </c>
      <c r="J12" s="28">
        <f>+[1]DEPURADO!S6</f>
        <v>0</v>
      </c>
      <c r="K12" s="29">
        <f>+[1]DEPURADO!Q6+[1]DEPURADO!R6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38300</v>
      </c>
      <c r="P12" s="24">
        <f>IF([1]DEPURADO!I6&gt;1,0,[1]DEPURADO!B6)</f>
        <v>0</v>
      </c>
      <c r="Q12" s="30">
        <f>+IF(P12&gt;0,G12,0)</f>
        <v>0</v>
      </c>
      <c r="R12" s="31">
        <f>IF(P12=0,G12,0)</f>
        <v>38300</v>
      </c>
      <c r="S12" s="31">
        <f>+[1]DEPURADO!K6</f>
        <v>0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+[1]DEPURADO!L6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NO RADICADO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tr">
        <f>+[1]DEPURADO!A7</f>
        <v>HFA 227261</v>
      </c>
      <c r="D13" s="23">
        <f>+[1]DEPURADO!B7</f>
        <v>227261</v>
      </c>
      <c r="E13" s="25" t="str">
        <f>+[1]DEPURADO!C7</f>
        <v>02-Dic-2018</v>
      </c>
      <c r="F13" s="26" t="str">
        <f>+IF([1]DEPURADO!D7&gt;1,[1]DEPURADO!D7," ")</f>
        <v xml:space="preserve"> </v>
      </c>
      <c r="G13" s="27">
        <f>[1]DEPURADO!F7</f>
        <v>45100</v>
      </c>
      <c r="H13" s="28">
        <v>0</v>
      </c>
      <c r="I13" s="28">
        <f>+[1]DEPURADO!N7+[1]DEPURADO!O7</f>
        <v>0</v>
      </c>
      <c r="J13" s="28">
        <f>+[1]DEPURADO!S7</f>
        <v>0</v>
      </c>
      <c r="K13" s="29">
        <f>+[1]DEPURADO!Q7+[1]DEPURADO!R7</f>
        <v>0</v>
      </c>
      <c r="L13" s="28">
        <v>0</v>
      </c>
      <c r="M13" s="28">
        <v>0</v>
      </c>
      <c r="N13" s="28">
        <f t="shared" ref="N13:N22" si="0">+SUM(J13:M13)</f>
        <v>0</v>
      </c>
      <c r="O13" s="28">
        <f t="shared" ref="O13:O22" si="1">+G13-I13-N13</f>
        <v>45100</v>
      </c>
      <c r="P13" s="24">
        <f>IF([1]DEPURADO!I7&gt;1,0,[1]DEPURADO!B7)</f>
        <v>0</v>
      </c>
      <c r="Q13" s="30">
        <f t="shared" ref="Q13:Q22" si="2">+IF(P13&gt;0,G13,0)</f>
        <v>0</v>
      </c>
      <c r="R13" s="31">
        <f t="shared" ref="R13:R22" si="3">IF(P13=0,G13,0)</f>
        <v>45100</v>
      </c>
      <c r="S13" s="31">
        <f>+[1]DEPURADO!K7</f>
        <v>0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0</v>
      </c>
      <c r="Y13" s="23" t="s">
        <v>45</v>
      </c>
      <c r="Z13" s="31">
        <f t="shared" ref="Z13:Z22" si="4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+[1]DEPURADO!L7</f>
        <v>0</v>
      </c>
      <c r="AF13" s="30">
        <v>0</v>
      </c>
      <c r="AG13" s="30">
        <f t="shared" ref="AG13:AG22" si="5">+G13-I13-N13-R13-Z13-AC13-AE13-S13-U13</f>
        <v>0</v>
      </c>
      <c r="AH13" s="30">
        <v>0</v>
      </c>
      <c r="AI13" s="30" t="str">
        <f>+[1]DEPURADO!G7</f>
        <v>NO RADICADO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tr">
        <f>+[1]DEPURADO!A8</f>
        <v>HFA 228957</v>
      </c>
      <c r="D14" s="23">
        <f>+[1]DEPURADO!B8</f>
        <v>228957</v>
      </c>
      <c r="E14" s="25" t="str">
        <f>+[1]DEPURADO!C8</f>
        <v>04-Ene-2019</v>
      </c>
      <c r="F14" s="26" t="str">
        <f>+IF([1]DEPURADO!D8&gt;1,[1]DEPURADO!D8," ")</f>
        <v xml:space="preserve"> </v>
      </c>
      <c r="G14" s="27">
        <f>[1]DEPURADO!F8</f>
        <v>39758</v>
      </c>
      <c r="H14" s="28">
        <v>0</v>
      </c>
      <c r="I14" s="28">
        <f>+[1]DEPURADO!N8+[1]DEPURADO!O8</f>
        <v>0</v>
      </c>
      <c r="J14" s="28">
        <f>+[1]DEPURADO!S8</f>
        <v>0</v>
      </c>
      <c r="K14" s="29">
        <f>+[1]DEPURADO!Q8+[1]DEPURADO!R8</f>
        <v>0</v>
      </c>
      <c r="L14" s="28">
        <v>0</v>
      </c>
      <c r="M14" s="28">
        <v>0</v>
      </c>
      <c r="N14" s="28">
        <f t="shared" si="0"/>
        <v>0</v>
      </c>
      <c r="O14" s="28">
        <f t="shared" si="1"/>
        <v>39758</v>
      </c>
      <c r="P14" s="24">
        <f>IF([1]DEPURADO!I8&gt;1,0,[1]DEPURADO!B8)</f>
        <v>0</v>
      </c>
      <c r="Q14" s="30">
        <f t="shared" si="2"/>
        <v>0</v>
      </c>
      <c r="R14" s="31">
        <f t="shared" si="3"/>
        <v>39758</v>
      </c>
      <c r="S14" s="31">
        <f>+[1]DEPURADO!K8</f>
        <v>0</v>
      </c>
      <c r="T14" s="23" t="s">
        <v>45</v>
      </c>
      <c r="U14" s="31">
        <f>+[1]DEPURADO!J8</f>
        <v>0</v>
      </c>
      <c r="V14" s="30"/>
      <c r="W14" s="23" t="s">
        <v>45</v>
      </c>
      <c r="X14" s="31">
        <f>+[1]DEPURADO!L8+[1]DEPURADO!M8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0</v>
      </c>
      <c r="AF14" s="30">
        <v>0</v>
      </c>
      <c r="AG14" s="30">
        <f t="shared" si="5"/>
        <v>0</v>
      </c>
      <c r="AH14" s="30">
        <v>0</v>
      </c>
      <c r="AI14" s="30" t="str">
        <f>+[1]DEPURADO!G8</f>
        <v>NO RADICADO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tr">
        <f>+[1]DEPURADO!A9</f>
        <v>HFA 230376</v>
      </c>
      <c r="D15" s="23">
        <f>+[1]DEPURADO!B9</f>
        <v>230376</v>
      </c>
      <c r="E15" s="25" t="str">
        <f>+[1]DEPURADO!C9</f>
        <v>08-Feb-2019</v>
      </c>
      <c r="F15" s="26" t="str">
        <f>+IF([1]DEPURADO!D9&gt;1,[1]DEPURADO!D9," ")</f>
        <v xml:space="preserve"> </v>
      </c>
      <c r="G15" s="27">
        <f>[1]DEPURADO!F9</f>
        <v>24100</v>
      </c>
      <c r="H15" s="28">
        <v>0</v>
      </c>
      <c r="I15" s="28">
        <f>+[1]DEPURADO!N9+[1]DEPURADO!O9</f>
        <v>0</v>
      </c>
      <c r="J15" s="28">
        <f>+[1]DEPURADO!S9</f>
        <v>0</v>
      </c>
      <c r="K15" s="29">
        <f>+[1]DEPURADO!Q9+[1]DEPURADO!R9</f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24100</v>
      </c>
      <c r="P15" s="24">
        <f>IF([1]DEPURADO!I9&gt;1,0,[1]DEPURADO!B9)</f>
        <v>0</v>
      </c>
      <c r="Q15" s="30">
        <f t="shared" si="2"/>
        <v>0</v>
      </c>
      <c r="R15" s="31">
        <f t="shared" si="3"/>
        <v>24100</v>
      </c>
      <c r="S15" s="31">
        <f>+[1]DEPURADO!K9</f>
        <v>0</v>
      </c>
      <c r="T15" s="23" t="s">
        <v>45</v>
      </c>
      <c r="U15" s="31">
        <f>+[1]DEPURADO!J9</f>
        <v>0</v>
      </c>
      <c r="V15" s="30"/>
      <c r="W15" s="23" t="s">
        <v>45</v>
      </c>
      <c r="X15" s="31">
        <f>+[1]DEPURADO!L9+[1]DEPURADO!M9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+[1]DEPURADO!L9</f>
        <v>0</v>
      </c>
      <c r="AF15" s="30">
        <v>0</v>
      </c>
      <c r="AG15" s="30">
        <f t="shared" si="5"/>
        <v>0</v>
      </c>
      <c r="AH15" s="30">
        <v>0</v>
      </c>
      <c r="AI15" s="30" t="str">
        <f>+[1]DEPURADO!G9</f>
        <v>NO RADICADO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tr">
        <f>+[1]DEPURADO!A10</f>
        <v>HFA 231372</v>
      </c>
      <c r="D16" s="23">
        <f>+[1]DEPURADO!B10</f>
        <v>231372</v>
      </c>
      <c r="E16" s="25" t="str">
        <f>+[1]DEPURADO!C10</f>
        <v>23-Feb-2019</v>
      </c>
      <c r="F16" s="26" t="str">
        <f>+IF([1]DEPURADO!D10&gt;1,[1]DEPURADO!D10," ")</f>
        <v xml:space="preserve"> </v>
      </c>
      <c r="G16" s="27">
        <f>[1]DEPURADO!F10</f>
        <v>82000</v>
      </c>
      <c r="H16" s="28">
        <v>0</v>
      </c>
      <c r="I16" s="28">
        <f>+[1]DEPURADO!N10+[1]DEPURADO!O10</f>
        <v>0</v>
      </c>
      <c r="J16" s="28">
        <f>+[1]DEPURADO!S10</f>
        <v>0</v>
      </c>
      <c r="K16" s="29">
        <f>+[1]DEPURADO!Q10+[1]DEPURADO!R10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82000</v>
      </c>
      <c r="P16" s="24">
        <f>IF([1]DEPURADO!I10&gt;1,0,[1]DEPURADO!B10)</f>
        <v>0</v>
      </c>
      <c r="Q16" s="30">
        <f t="shared" si="2"/>
        <v>0</v>
      </c>
      <c r="R16" s="31">
        <f t="shared" si="3"/>
        <v>82000</v>
      </c>
      <c r="S16" s="31">
        <f>+[1]DEPURADO!K10</f>
        <v>0</v>
      </c>
      <c r="T16" s="23" t="s">
        <v>45</v>
      </c>
      <c r="U16" s="31">
        <f>+[1]DEPURADO!J10</f>
        <v>0</v>
      </c>
      <c r="V16" s="30"/>
      <c r="W16" s="23" t="s">
        <v>45</v>
      </c>
      <c r="X16" s="31">
        <f>+[1]DEPURADO!L10+[1]DEPURADO!M10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+[1]DEPURADO!L10</f>
        <v>0</v>
      </c>
      <c r="AF16" s="30">
        <v>0</v>
      </c>
      <c r="AG16" s="30">
        <f t="shared" si="5"/>
        <v>0</v>
      </c>
      <c r="AH16" s="30">
        <v>0</v>
      </c>
      <c r="AI16" s="30" t="str">
        <f>+[1]DEPURADO!G10</f>
        <v>NO RADICADO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tr">
        <f>+[1]DEPURADO!A11</f>
        <v>HFA 231506</v>
      </c>
      <c r="D17" s="23">
        <f>+[1]DEPURADO!B11</f>
        <v>231506</v>
      </c>
      <c r="E17" s="25" t="str">
        <f>+[1]DEPURADO!C11</f>
        <v>25-Feb-2019</v>
      </c>
      <c r="F17" s="26" t="str">
        <f>+IF([1]DEPURADO!D11&gt;1,[1]DEPURADO!D11," ")</f>
        <v xml:space="preserve"> </v>
      </c>
      <c r="G17" s="27">
        <f>[1]DEPURADO!F11</f>
        <v>47800</v>
      </c>
      <c r="H17" s="28">
        <v>0</v>
      </c>
      <c r="I17" s="28">
        <f>+[1]DEPURADO!N11+[1]DEPURADO!O11</f>
        <v>0</v>
      </c>
      <c r="J17" s="28">
        <f>+[1]DEPURADO!S11</f>
        <v>0</v>
      </c>
      <c r="K17" s="29">
        <f>+[1]DEPURADO!Q11+[1]DEPURADO!R11</f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47800</v>
      </c>
      <c r="P17" s="24">
        <f>IF([1]DEPURADO!I11&gt;1,0,[1]DEPURADO!B11)</f>
        <v>0</v>
      </c>
      <c r="Q17" s="30">
        <f t="shared" si="2"/>
        <v>0</v>
      </c>
      <c r="R17" s="31">
        <f t="shared" si="3"/>
        <v>47800</v>
      </c>
      <c r="S17" s="31">
        <f>+[1]DEPURADO!K11</f>
        <v>0</v>
      </c>
      <c r="T17" s="23" t="s">
        <v>45</v>
      </c>
      <c r="U17" s="31">
        <f>+[1]DEPURADO!J11</f>
        <v>0</v>
      </c>
      <c r="V17" s="30"/>
      <c r="W17" s="23" t="s">
        <v>45</v>
      </c>
      <c r="X17" s="31">
        <f>+[1]DEPURADO!L11+[1]DEPURADO!M11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+[1]DEPURADO!L11</f>
        <v>0</v>
      </c>
      <c r="AF17" s="30">
        <v>0</v>
      </c>
      <c r="AG17" s="30">
        <f t="shared" si="5"/>
        <v>0</v>
      </c>
      <c r="AH17" s="30">
        <v>0</v>
      </c>
      <c r="AI17" s="30" t="str">
        <f>+[1]DEPURADO!G11</f>
        <v>NO RADICADO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tr">
        <f>+[1]DEPURADO!A12</f>
        <v>HFA 232559</v>
      </c>
      <c r="D18" s="23">
        <f>+[1]DEPURADO!B12</f>
        <v>232559</v>
      </c>
      <c r="E18" s="25" t="str">
        <f>+[1]DEPURADO!C12</f>
        <v>13-Mar-2019</v>
      </c>
      <c r="F18" s="26" t="str">
        <f>+IF([1]DEPURADO!D12&gt;1,[1]DEPURADO!D12," ")</f>
        <v xml:space="preserve"> </v>
      </c>
      <c r="G18" s="27">
        <f>[1]DEPURADO!F12</f>
        <v>47800</v>
      </c>
      <c r="H18" s="28">
        <v>0</v>
      </c>
      <c r="I18" s="28">
        <f>+[1]DEPURADO!N12+[1]DEPURADO!O12</f>
        <v>0</v>
      </c>
      <c r="J18" s="28">
        <f>+[1]DEPURADO!S12</f>
        <v>0</v>
      </c>
      <c r="K18" s="29">
        <f>+[1]DEPURADO!Q12+[1]DEPURADO!R12</f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47800</v>
      </c>
      <c r="P18" s="24">
        <f>IF([1]DEPURADO!I12&gt;1,0,[1]DEPURADO!B12)</f>
        <v>0</v>
      </c>
      <c r="Q18" s="30">
        <f t="shared" si="2"/>
        <v>0</v>
      </c>
      <c r="R18" s="31">
        <f t="shared" si="3"/>
        <v>47800</v>
      </c>
      <c r="S18" s="31">
        <f>+[1]DEPURADO!K12</f>
        <v>0</v>
      </c>
      <c r="T18" s="23" t="s">
        <v>45</v>
      </c>
      <c r="U18" s="31">
        <f>+[1]DEPURADO!J12</f>
        <v>0</v>
      </c>
      <c r="V18" s="30"/>
      <c r="W18" s="23" t="s">
        <v>45</v>
      </c>
      <c r="X18" s="31">
        <f>+[1]DEPURADO!L12+[1]DEPURADO!M12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+[1]DEPURADO!L12</f>
        <v>0</v>
      </c>
      <c r="AF18" s="30">
        <v>0</v>
      </c>
      <c r="AG18" s="30">
        <f t="shared" si="5"/>
        <v>0</v>
      </c>
      <c r="AH18" s="30">
        <v>0</v>
      </c>
      <c r="AI18" s="30" t="str">
        <f>+[1]DEPURADO!G12</f>
        <v>NO RADICADO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tr">
        <f>+[1]DEPURADO!A13</f>
        <v>HFA 232902</v>
      </c>
      <c r="D19" s="23">
        <f>+[1]DEPURADO!B13</f>
        <v>232902</v>
      </c>
      <c r="E19" s="25" t="str">
        <f>+[1]DEPURADO!C13</f>
        <v>19-Mar-2019</v>
      </c>
      <c r="F19" s="26" t="str">
        <f>+IF([1]DEPURADO!D13&gt;1,[1]DEPURADO!D13," ")</f>
        <v xml:space="preserve"> </v>
      </c>
      <c r="G19" s="27">
        <f>[1]DEPURADO!F13</f>
        <v>212000</v>
      </c>
      <c r="H19" s="28">
        <v>0</v>
      </c>
      <c r="I19" s="28">
        <f>+[1]DEPURADO!N13+[1]DEPURADO!O13</f>
        <v>0</v>
      </c>
      <c r="J19" s="28">
        <f>+[1]DEPURADO!S13</f>
        <v>0</v>
      </c>
      <c r="K19" s="29">
        <f>+[1]DEPURADO!Q13+[1]DEPURADO!R13</f>
        <v>0</v>
      </c>
      <c r="L19" s="28">
        <v>0</v>
      </c>
      <c r="M19" s="28">
        <v>0</v>
      </c>
      <c r="N19" s="28">
        <f t="shared" si="0"/>
        <v>0</v>
      </c>
      <c r="O19" s="28">
        <f t="shared" si="1"/>
        <v>212000</v>
      </c>
      <c r="P19" s="24">
        <f>IF([1]DEPURADO!I13&gt;1,0,[1]DEPURADO!B13)</f>
        <v>0</v>
      </c>
      <c r="Q19" s="30">
        <f t="shared" si="2"/>
        <v>0</v>
      </c>
      <c r="R19" s="31">
        <f t="shared" si="3"/>
        <v>212000</v>
      </c>
      <c r="S19" s="31">
        <f>+[1]DEPURADO!K13</f>
        <v>0</v>
      </c>
      <c r="T19" s="23" t="s">
        <v>45</v>
      </c>
      <c r="U19" s="31">
        <f>+[1]DEPURADO!J13</f>
        <v>0</v>
      </c>
      <c r="V19" s="30"/>
      <c r="W19" s="23" t="s">
        <v>45</v>
      </c>
      <c r="X19" s="31">
        <f>+[1]DEPURADO!L13+[1]DEPURADO!M13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+[1]DEPURADO!L13</f>
        <v>0</v>
      </c>
      <c r="AF19" s="30">
        <v>0</v>
      </c>
      <c r="AG19" s="30">
        <f t="shared" si="5"/>
        <v>0</v>
      </c>
      <c r="AH19" s="30">
        <v>0</v>
      </c>
      <c r="AI19" s="30" t="str">
        <f>+[1]DEPURADO!G13</f>
        <v>NO RADICADO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tr">
        <f>+[1]DEPURADO!A14</f>
        <v>HFA 233386</v>
      </c>
      <c r="D20" s="23">
        <f>+[1]DEPURADO!B14</f>
        <v>233386</v>
      </c>
      <c r="E20" s="25" t="str">
        <f>+[1]DEPURADO!C14</f>
        <v>27-Mar-2019</v>
      </c>
      <c r="F20" s="26" t="str">
        <f>+IF([1]DEPURADO!D14&gt;1,[1]DEPURADO!D14," ")</f>
        <v xml:space="preserve"> </v>
      </c>
      <c r="G20" s="27">
        <f>[1]DEPURADO!F14</f>
        <v>47800</v>
      </c>
      <c r="H20" s="28">
        <v>0</v>
      </c>
      <c r="I20" s="28">
        <f>+[1]DEPURADO!N14+[1]DEPURADO!O14</f>
        <v>0</v>
      </c>
      <c r="J20" s="28">
        <f>+[1]DEPURADO!S14</f>
        <v>0</v>
      </c>
      <c r="K20" s="29">
        <f>+[1]DEPURADO!Q14+[1]DEPURADO!R14</f>
        <v>0</v>
      </c>
      <c r="L20" s="28">
        <v>0</v>
      </c>
      <c r="M20" s="28">
        <v>0</v>
      </c>
      <c r="N20" s="28">
        <f t="shared" si="0"/>
        <v>0</v>
      </c>
      <c r="O20" s="28">
        <f t="shared" si="1"/>
        <v>47800</v>
      </c>
      <c r="P20" s="24">
        <f>IF([1]DEPURADO!I14&gt;1,0,[1]DEPURADO!B14)</f>
        <v>0</v>
      </c>
      <c r="Q20" s="30">
        <f t="shared" si="2"/>
        <v>0</v>
      </c>
      <c r="R20" s="31">
        <f t="shared" si="3"/>
        <v>47800</v>
      </c>
      <c r="S20" s="31">
        <f>+[1]DEPURADO!K14</f>
        <v>0</v>
      </c>
      <c r="T20" s="23" t="s">
        <v>45</v>
      </c>
      <c r="U20" s="31">
        <f>+[1]DEPURADO!J14</f>
        <v>0</v>
      </c>
      <c r="V20" s="30"/>
      <c r="W20" s="23" t="s">
        <v>45</v>
      </c>
      <c r="X20" s="31">
        <f>+[1]DEPURADO!L14+[1]DEPURADO!M14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+[1]DEPURADO!L14</f>
        <v>0</v>
      </c>
      <c r="AF20" s="30">
        <v>0</v>
      </c>
      <c r="AG20" s="30">
        <f t="shared" si="5"/>
        <v>0</v>
      </c>
      <c r="AH20" s="30">
        <v>0</v>
      </c>
      <c r="AI20" s="30" t="str">
        <f>+[1]DEPURADO!G14</f>
        <v>NO RADICADO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tr">
        <f>+[1]DEPURADO!A15</f>
        <v>HFA 235011</v>
      </c>
      <c r="D21" s="23">
        <f>+[1]DEPURADO!B15</f>
        <v>235011</v>
      </c>
      <c r="E21" s="25" t="str">
        <f>+[1]DEPURADO!C15</f>
        <v>28-Abr-2019</v>
      </c>
      <c r="F21" s="26" t="str">
        <f>+IF([1]DEPURADO!D15&gt;1,[1]DEPURADO!D15," ")</f>
        <v xml:space="preserve"> </v>
      </c>
      <c r="G21" s="27">
        <f>[1]DEPURADO!F15</f>
        <v>47800</v>
      </c>
      <c r="H21" s="28">
        <v>0</v>
      </c>
      <c r="I21" s="28">
        <f>+[1]DEPURADO!N15+[1]DEPURADO!O15</f>
        <v>0</v>
      </c>
      <c r="J21" s="28">
        <f>+[1]DEPURADO!S15</f>
        <v>0</v>
      </c>
      <c r="K21" s="29">
        <f>+[1]DEPURADO!Q15+[1]DEPURADO!R15</f>
        <v>0</v>
      </c>
      <c r="L21" s="28">
        <v>0</v>
      </c>
      <c r="M21" s="28">
        <v>0</v>
      </c>
      <c r="N21" s="28">
        <f t="shared" si="0"/>
        <v>0</v>
      </c>
      <c r="O21" s="28">
        <f t="shared" si="1"/>
        <v>47800</v>
      </c>
      <c r="P21" s="24">
        <f>IF([1]DEPURADO!I15&gt;1,0,[1]DEPURADO!B15)</f>
        <v>0</v>
      </c>
      <c r="Q21" s="30">
        <f t="shared" si="2"/>
        <v>0</v>
      </c>
      <c r="R21" s="31">
        <f t="shared" si="3"/>
        <v>47800</v>
      </c>
      <c r="S21" s="31">
        <f>+[1]DEPURADO!K15</f>
        <v>0</v>
      </c>
      <c r="T21" s="23" t="s">
        <v>45</v>
      </c>
      <c r="U21" s="31">
        <f>+[1]DEPURADO!J15</f>
        <v>0</v>
      </c>
      <c r="V21" s="30"/>
      <c r="W21" s="23" t="s">
        <v>45</v>
      </c>
      <c r="X21" s="31">
        <f>+[1]DEPURADO!L15+[1]DEPURADO!M15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+[1]DEPURADO!L15</f>
        <v>0</v>
      </c>
      <c r="AF21" s="30">
        <v>0</v>
      </c>
      <c r="AG21" s="30">
        <f t="shared" si="5"/>
        <v>0</v>
      </c>
      <c r="AH21" s="30">
        <v>0</v>
      </c>
      <c r="AI21" s="30" t="str">
        <f>+[1]DEPURADO!G15</f>
        <v>NO RADICADO</v>
      </c>
      <c r="AJ21" s="32"/>
      <c r="AK21" s="33"/>
    </row>
    <row r="22" spans="1:37" s="34" customFormat="1" x14ac:dyDescent="0.25">
      <c r="A22" s="23">
        <v>13</v>
      </c>
      <c r="B22" s="24" t="s">
        <v>44</v>
      </c>
      <c r="C22" s="23" t="str">
        <f>+[1]DEPURADO!A16</f>
        <v>HMF 26717</v>
      </c>
      <c r="D22" s="23">
        <f>+[1]DEPURADO!B16</f>
        <v>26717</v>
      </c>
      <c r="E22" s="25" t="str">
        <f>+[1]DEPURADO!C16</f>
        <v>01-May-2019</v>
      </c>
      <c r="F22" s="26" t="str">
        <f>+IF([1]DEPURADO!D16&gt;1,[1]DEPURADO!D16," ")</f>
        <v xml:space="preserve"> </v>
      </c>
      <c r="G22" s="27">
        <f>[1]DEPURADO!F16</f>
        <v>39200</v>
      </c>
      <c r="H22" s="28">
        <v>0</v>
      </c>
      <c r="I22" s="28">
        <f>+[1]DEPURADO!N16+[1]DEPURADO!O16</f>
        <v>0</v>
      </c>
      <c r="J22" s="28">
        <f>+[1]DEPURADO!S16</f>
        <v>0</v>
      </c>
      <c r="K22" s="29">
        <f>+[1]DEPURADO!Q16+[1]DEPURADO!R16</f>
        <v>0</v>
      </c>
      <c r="L22" s="28">
        <v>0</v>
      </c>
      <c r="M22" s="28">
        <v>0</v>
      </c>
      <c r="N22" s="28">
        <f t="shared" si="0"/>
        <v>0</v>
      </c>
      <c r="O22" s="28">
        <f t="shared" si="1"/>
        <v>39200</v>
      </c>
      <c r="P22" s="24">
        <f>IF([1]DEPURADO!I16&gt;1,0,[1]DEPURADO!B16)</f>
        <v>26717</v>
      </c>
      <c r="Q22" s="30">
        <f t="shared" si="2"/>
        <v>39200</v>
      </c>
      <c r="R22" s="31">
        <f t="shared" si="3"/>
        <v>0</v>
      </c>
      <c r="S22" s="31">
        <f>+[1]DEPURADO!K16</f>
        <v>0</v>
      </c>
      <c r="T22" s="23" t="s">
        <v>45</v>
      </c>
      <c r="U22" s="31">
        <f>+[1]DEPURADO!J16</f>
        <v>0</v>
      </c>
      <c r="V22" s="30"/>
      <c r="W22" s="23" t="s">
        <v>45</v>
      </c>
      <c r="X22" s="31">
        <f>+[1]DEPURADO!L16+[1]DEPURADO!M16</f>
        <v>39200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+[1]DEPURADO!L16</f>
        <v>39200</v>
      </c>
      <c r="AF22" s="30">
        <v>0</v>
      </c>
      <c r="AG22" s="30">
        <f t="shared" si="5"/>
        <v>0</v>
      </c>
      <c r="AH22" s="30">
        <v>0</v>
      </c>
      <c r="AI22" s="30" t="str">
        <f>+[1]DEPURADO!G16</f>
        <v>GLOSA CONCILIAR</v>
      </c>
      <c r="AJ22" s="32"/>
      <c r="AK22" s="33"/>
    </row>
    <row r="23" spans="1:37" x14ac:dyDescent="0.25">
      <c r="A23" s="35" t="s">
        <v>46</v>
      </c>
      <c r="B23" s="35"/>
      <c r="C23" s="35"/>
      <c r="D23" s="35"/>
      <c r="E23" s="35"/>
      <c r="F23" s="35"/>
      <c r="G23" s="36">
        <f>SUM(G9:G22)</f>
        <v>761458</v>
      </c>
      <c r="H23" s="36">
        <f t="shared" ref="H23:AG23" si="6">SUM(H9:H22)</f>
        <v>0</v>
      </c>
      <c r="I23" s="36">
        <f t="shared" si="6"/>
        <v>0</v>
      </c>
      <c r="J23" s="36">
        <f t="shared" si="6"/>
        <v>0</v>
      </c>
      <c r="K23" s="36">
        <f t="shared" si="6"/>
        <v>0</v>
      </c>
      <c r="L23" s="36">
        <f t="shared" si="6"/>
        <v>0</v>
      </c>
      <c r="M23" s="36">
        <f t="shared" si="6"/>
        <v>0</v>
      </c>
      <c r="N23" s="36">
        <f t="shared" si="6"/>
        <v>0</v>
      </c>
      <c r="O23" s="36">
        <f t="shared" si="6"/>
        <v>761458</v>
      </c>
      <c r="P23" s="36">
        <f t="shared" si="6"/>
        <v>26717</v>
      </c>
      <c r="Q23" s="36">
        <f t="shared" si="6"/>
        <v>39200</v>
      </c>
      <c r="R23" s="36">
        <f t="shared" si="6"/>
        <v>722258</v>
      </c>
      <c r="S23" s="36">
        <f t="shared" si="6"/>
        <v>0</v>
      </c>
      <c r="T23" s="36">
        <f t="shared" si="6"/>
        <v>0</v>
      </c>
      <c r="U23" s="36">
        <f t="shared" si="6"/>
        <v>0</v>
      </c>
      <c r="V23" s="36">
        <f t="shared" si="6"/>
        <v>0</v>
      </c>
      <c r="W23" s="36">
        <f t="shared" si="6"/>
        <v>0</v>
      </c>
      <c r="X23" s="36">
        <f t="shared" si="6"/>
        <v>39200</v>
      </c>
      <c r="Y23" s="36">
        <f t="shared" si="6"/>
        <v>0</v>
      </c>
      <c r="Z23" s="36">
        <f t="shared" si="6"/>
        <v>0</v>
      </c>
      <c r="AA23" s="36">
        <f t="shared" si="6"/>
        <v>0</v>
      </c>
      <c r="AB23" s="36">
        <f t="shared" si="6"/>
        <v>0</v>
      </c>
      <c r="AC23" s="36">
        <f t="shared" si="6"/>
        <v>0</v>
      </c>
      <c r="AD23" s="36">
        <f t="shared" si="6"/>
        <v>0</v>
      </c>
      <c r="AE23" s="36">
        <f t="shared" si="6"/>
        <v>39200</v>
      </c>
      <c r="AF23" s="36">
        <f t="shared" si="6"/>
        <v>0</v>
      </c>
      <c r="AG23" s="36">
        <f t="shared" si="6"/>
        <v>0</v>
      </c>
      <c r="AH23" s="37"/>
    </row>
    <row r="26" spans="1:37" x14ac:dyDescent="0.25">
      <c r="B26" s="38" t="s">
        <v>47</v>
      </c>
      <c r="C26" s="39"/>
      <c r="D26" s="40"/>
      <c r="E26" s="39"/>
    </row>
    <row r="27" spans="1:37" x14ac:dyDescent="0.25">
      <c r="B27" s="39"/>
      <c r="C27" s="40"/>
      <c r="D27" s="39"/>
      <c r="E27" s="39"/>
    </row>
    <row r="28" spans="1:37" x14ac:dyDescent="0.25">
      <c r="B28" s="38" t="s">
        <v>48</v>
      </c>
      <c r="C28" s="39"/>
      <c r="D28" s="41" t="str">
        <f>+[1]ACTA!C9</f>
        <v>LUISA MATUTE ROMERO</v>
      </c>
      <c r="E28" s="39"/>
    </row>
    <row r="29" spans="1:37" x14ac:dyDescent="0.25">
      <c r="B29" s="38" t="s">
        <v>49</v>
      </c>
      <c r="C29" s="39"/>
      <c r="D29" s="42">
        <f ca="1">TODAY()</f>
        <v>44351</v>
      </c>
      <c r="E29" s="39"/>
    </row>
    <row r="31" spans="1:37" x14ac:dyDescent="0.25">
      <c r="B31" s="38" t="s">
        <v>50</v>
      </c>
      <c r="D31" t="str">
        <f>+[1]ACTA!H9</f>
        <v>ALEJANDRO CARDONA GOMEZ</v>
      </c>
    </row>
  </sheetData>
  <mergeCells count="3">
    <mergeCell ref="A7:O7"/>
    <mergeCell ref="P7:AG7"/>
    <mergeCell ref="A23:F23"/>
  </mergeCells>
  <dataValidations count="2">
    <dataValidation type="custom" allowBlank="1" showInputMessage="1" showErrorMessage="1" sqref="F9:F22 L9:O22 X9:X22 AE9:AE22 AI9:AI22 Z9:Z22 Q9:Q22 AG9:AG22" xr:uid="{F806A8BC-AE3F-474B-A1EE-B361C8D1DF8E}">
      <formula1>0</formula1>
    </dataValidation>
    <dataValidation type="custom" allowBlank="1" showInputMessage="1" showErrorMessage="1" sqref="M6" xr:uid="{7B16814E-DAB8-4D50-A74C-8EBC9E8D1D31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2021-06-04T20:22:33Z</dcterms:created>
  <dcterms:modified xsi:type="dcterms:W3CDTF">2021-06-04T20:23:08Z</dcterms:modified>
</cp:coreProperties>
</file>